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U36" i="1" l="1"/>
  <c r="AT36" i="1"/>
  <c r="AS36" i="1"/>
  <c r="AP36" i="1"/>
  <c r="AO36" i="1"/>
  <c r="AN36" i="1"/>
  <c r="AM36" i="1"/>
  <c r="AL36" i="1"/>
  <c r="AK36" i="1"/>
  <c r="AJ36" i="1"/>
  <c r="AI36" i="1"/>
  <c r="AH36" i="1"/>
  <c r="AG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U35" i="1"/>
  <c r="AU40" i="1" s="1"/>
  <c r="AT35" i="1"/>
  <c r="AT40" i="1" s="1"/>
  <c r="AS35" i="1"/>
  <c r="AS40" i="1" s="1"/>
  <c r="AP35" i="1"/>
  <c r="AP40" i="1" s="1"/>
  <c r="AO35" i="1"/>
  <c r="AO40" i="1" s="1"/>
  <c r="AN35" i="1"/>
  <c r="AN40" i="1" s="1"/>
  <c r="AM35" i="1"/>
  <c r="AL35" i="1"/>
  <c r="AK35" i="1"/>
  <c r="AJ35" i="1"/>
  <c r="AI35" i="1"/>
  <c r="AH35" i="1"/>
  <c r="AG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A34" i="1"/>
  <c r="Z34" i="1"/>
  <c r="Y34" i="1"/>
  <c r="X34" i="1"/>
  <c r="W34" i="1"/>
  <c r="V34" i="1"/>
  <c r="U34" i="1"/>
  <c r="T34" i="1"/>
  <c r="S34" i="1"/>
  <c r="R34" i="1"/>
  <c r="F34" i="1"/>
  <c r="C34" i="1"/>
  <c r="AG33" i="1"/>
  <c r="AF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U32" i="1"/>
  <c r="AT32" i="1"/>
  <c r="AS32" i="1"/>
  <c r="AP32" i="1"/>
  <c r="AO32" i="1"/>
  <c r="AN32" i="1"/>
  <c r="AM32" i="1"/>
  <c r="AL32" i="1"/>
  <c r="AK32" i="1"/>
  <c r="AJ32" i="1"/>
  <c r="AI32" i="1"/>
  <c r="AH32" i="1"/>
  <c r="AG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G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U30" i="1"/>
  <c r="AT30" i="1"/>
  <c r="AS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M29" i="1"/>
  <c r="AM40" i="1" s="1"/>
  <c r="AL29" i="1"/>
  <c r="AK29" i="1"/>
  <c r="AK40" i="1" s="1"/>
  <c r="AJ29" i="1"/>
  <c r="AJ40" i="1" s="1"/>
  <c r="AI29" i="1"/>
  <c r="AI40" i="1" s="1"/>
  <c r="AH29" i="1"/>
  <c r="AG29" i="1"/>
  <c r="AG40" i="1" s="1"/>
  <c r="AF29" i="1"/>
  <c r="AE29" i="1"/>
  <c r="AE41" i="1" s="1"/>
  <c r="AE42" i="1" s="1"/>
  <c r="AD29" i="1"/>
  <c r="AC29" i="1"/>
  <c r="AC40" i="1" s="1"/>
  <c r="AB29" i="1"/>
  <c r="AA29" i="1"/>
  <c r="AA41" i="1" s="1"/>
  <c r="AA42" i="1" s="1"/>
  <c r="Z29" i="1"/>
  <c r="Y29" i="1"/>
  <c r="Y40" i="1" s="1"/>
  <c r="X29" i="1"/>
  <c r="W29" i="1"/>
  <c r="W41" i="1" s="1"/>
  <c r="W42" i="1" s="1"/>
  <c r="V29" i="1"/>
  <c r="U29" i="1"/>
  <c r="U40" i="1" s="1"/>
  <c r="T29" i="1"/>
  <c r="S29" i="1"/>
  <c r="S41" i="1" s="1"/>
  <c r="S42" i="1" s="1"/>
  <c r="R29" i="1"/>
  <c r="Q29" i="1"/>
  <c r="Q40" i="1" s="1"/>
  <c r="P29" i="1"/>
  <c r="O29" i="1"/>
  <c r="O41" i="1" s="1"/>
  <c r="O42" i="1" s="1"/>
  <c r="N29" i="1"/>
  <c r="M29" i="1"/>
  <c r="M40" i="1" s="1"/>
  <c r="L29" i="1"/>
  <c r="K29" i="1"/>
  <c r="K41" i="1" s="1"/>
  <c r="K42" i="1" s="1"/>
  <c r="J29" i="1"/>
  <c r="I29" i="1"/>
  <c r="I40" i="1" s="1"/>
  <c r="H29" i="1"/>
  <c r="G29" i="1"/>
  <c r="G41" i="1" s="1"/>
  <c r="G42" i="1" s="1"/>
  <c r="F29" i="1"/>
  <c r="E29" i="1"/>
  <c r="E40" i="1" s="1"/>
  <c r="D29" i="1"/>
  <c r="C29" i="1"/>
  <c r="C41" i="1" s="1"/>
  <c r="AU28" i="1"/>
  <c r="AT28" i="1"/>
  <c r="AS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U27" i="1"/>
  <c r="AU41" i="1" s="1"/>
  <c r="AT27" i="1"/>
  <c r="AT41" i="1" s="1"/>
  <c r="AS27" i="1"/>
  <c r="AS41" i="1" s="1"/>
  <c r="AP27" i="1"/>
  <c r="AP41" i="1" s="1"/>
  <c r="AO27" i="1"/>
  <c r="AO41" i="1" s="1"/>
  <c r="AN27" i="1"/>
  <c r="AN41" i="1" s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42" i="1" s="1"/>
  <c r="AU25" i="1"/>
  <c r="AT25" i="1"/>
  <c r="AS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G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U23" i="1"/>
  <c r="AT23" i="1"/>
  <c r="AS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U22" i="1"/>
  <c r="AU39" i="1" s="1"/>
  <c r="AT22" i="1"/>
  <c r="AT38" i="1" s="1"/>
  <c r="AS22" i="1"/>
  <c r="AS39" i="1" s="1"/>
  <c r="AP22" i="1"/>
  <c r="AP38" i="1" s="1"/>
  <c r="AO22" i="1"/>
  <c r="AO39" i="1" s="1"/>
  <c r="AN22" i="1"/>
  <c r="AN39" i="1" s="1"/>
  <c r="AM22" i="1"/>
  <c r="AM39" i="1" s="1"/>
  <c r="AL22" i="1"/>
  <c r="AL38" i="1" s="1"/>
  <c r="AK22" i="1"/>
  <c r="AK39" i="1" s="1"/>
  <c r="AJ22" i="1"/>
  <c r="AJ39" i="1" s="1"/>
  <c r="AI22" i="1"/>
  <c r="AI39" i="1" s="1"/>
  <c r="AH22" i="1"/>
  <c r="AH38" i="1" s="1"/>
  <c r="AG22" i="1"/>
  <c r="AG39" i="1" s="1"/>
  <c r="AF22" i="1"/>
  <c r="AF39" i="1" s="1"/>
  <c r="AE22" i="1"/>
  <c r="AE39" i="1" s="1"/>
  <c r="AD22" i="1"/>
  <c r="AD39" i="1" s="1"/>
  <c r="AC22" i="1"/>
  <c r="AC39" i="1" s="1"/>
  <c r="AB22" i="1"/>
  <c r="AB39" i="1" s="1"/>
  <c r="AA22" i="1"/>
  <c r="AA39" i="1" s="1"/>
  <c r="Z22" i="1"/>
  <c r="Z39" i="1" s="1"/>
  <c r="Y22" i="1"/>
  <c r="Y39" i="1" s="1"/>
  <c r="X22" i="1"/>
  <c r="X39" i="1" s="1"/>
  <c r="W22" i="1"/>
  <c r="W39" i="1" s="1"/>
  <c r="V22" i="1"/>
  <c r="V39" i="1" s="1"/>
  <c r="U22" i="1"/>
  <c r="U39" i="1" s="1"/>
  <c r="T22" i="1"/>
  <c r="T39" i="1" s="1"/>
  <c r="S22" i="1"/>
  <c r="S39" i="1" s="1"/>
  <c r="R22" i="1"/>
  <c r="R39" i="1" s="1"/>
  <c r="Q22" i="1"/>
  <c r="Q39" i="1" s="1"/>
  <c r="P22" i="1"/>
  <c r="P39" i="1" s="1"/>
  <c r="O22" i="1"/>
  <c r="O39" i="1" s="1"/>
  <c r="N22" i="1"/>
  <c r="N39" i="1" s="1"/>
  <c r="M22" i="1"/>
  <c r="M39" i="1" s="1"/>
  <c r="L22" i="1"/>
  <c r="L39" i="1" s="1"/>
  <c r="K22" i="1"/>
  <c r="K39" i="1" s="1"/>
  <c r="J22" i="1"/>
  <c r="J39" i="1" s="1"/>
  <c r="I22" i="1"/>
  <c r="I39" i="1" s="1"/>
  <c r="H22" i="1"/>
  <c r="H39" i="1" s="1"/>
  <c r="G22" i="1"/>
  <c r="G39" i="1" s="1"/>
  <c r="F22" i="1"/>
  <c r="F39" i="1" s="1"/>
  <c r="E22" i="1"/>
  <c r="E39" i="1" s="1"/>
  <c r="D22" i="1"/>
  <c r="D39" i="1" s="1"/>
  <c r="C22" i="1"/>
  <c r="C39" i="1" s="1"/>
  <c r="D38" i="1" l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G38" i="1"/>
  <c r="AI38" i="1"/>
  <c r="AK38" i="1"/>
  <c r="AM38" i="1"/>
  <c r="AO38" i="1"/>
  <c r="AU38" i="1"/>
  <c r="AH39" i="1"/>
  <c r="AL39" i="1"/>
  <c r="AP39" i="1"/>
  <c r="C40" i="1"/>
  <c r="G40" i="1"/>
  <c r="K40" i="1"/>
  <c r="O40" i="1"/>
  <c r="S40" i="1"/>
  <c r="W40" i="1"/>
  <c r="AA40" i="1"/>
  <c r="AE40" i="1"/>
  <c r="E41" i="1"/>
  <c r="E42" i="1" s="1"/>
  <c r="I41" i="1"/>
  <c r="I42" i="1" s="1"/>
  <c r="M41" i="1"/>
  <c r="M42" i="1" s="1"/>
  <c r="Q41" i="1"/>
  <c r="Q42" i="1" s="1"/>
  <c r="U41" i="1"/>
  <c r="U42" i="1" s="1"/>
  <c r="Y41" i="1"/>
  <c r="Y42" i="1" s="1"/>
  <c r="AC41" i="1"/>
  <c r="AC42" i="1" s="1"/>
  <c r="AG41" i="1"/>
  <c r="AG42" i="1" s="1"/>
  <c r="AK41" i="1"/>
  <c r="AK42" i="1" s="1"/>
  <c r="D41" i="1"/>
  <c r="D42" i="1" s="1"/>
  <c r="D40" i="1"/>
  <c r="F41" i="1"/>
  <c r="F42" i="1" s="1"/>
  <c r="F40" i="1"/>
  <c r="H41" i="1"/>
  <c r="H42" i="1" s="1"/>
  <c r="H40" i="1"/>
  <c r="J41" i="1"/>
  <c r="J42" i="1" s="1"/>
  <c r="J40" i="1"/>
  <c r="L41" i="1"/>
  <c r="L42" i="1" s="1"/>
  <c r="L40" i="1"/>
  <c r="N41" i="1"/>
  <c r="N42" i="1" s="1"/>
  <c r="N40" i="1"/>
  <c r="P41" i="1"/>
  <c r="P42" i="1" s="1"/>
  <c r="P40" i="1"/>
  <c r="R41" i="1"/>
  <c r="R42" i="1" s="1"/>
  <c r="R40" i="1"/>
  <c r="T41" i="1"/>
  <c r="T42" i="1" s="1"/>
  <c r="T40" i="1"/>
  <c r="V41" i="1"/>
  <c r="V42" i="1" s="1"/>
  <c r="V40" i="1"/>
  <c r="X41" i="1"/>
  <c r="X42" i="1" s="1"/>
  <c r="X40" i="1"/>
  <c r="Z41" i="1"/>
  <c r="Z42" i="1" s="1"/>
  <c r="Z40" i="1"/>
  <c r="AB41" i="1"/>
  <c r="AB42" i="1" s="1"/>
  <c r="AB40" i="1"/>
  <c r="AD41" i="1"/>
  <c r="AD42" i="1" s="1"/>
  <c r="AD40" i="1"/>
  <c r="AF41" i="1"/>
  <c r="AF42" i="1" s="1"/>
  <c r="AH41" i="1"/>
  <c r="AH42" i="1" s="1"/>
  <c r="AJ41" i="1"/>
  <c r="AJ42" i="1" s="1"/>
  <c r="AL41" i="1"/>
  <c r="AL42" i="1" s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J38" i="1"/>
  <c r="AN38" i="1"/>
  <c r="AS38" i="1"/>
  <c r="AT39" i="1"/>
  <c r="AH40" i="1"/>
  <c r="AL40" i="1"/>
  <c r="AI41" i="1"/>
  <c r="AI42" i="1" s="1"/>
  <c r="AM41" i="1"/>
  <c r="AM42" i="1" s="1"/>
</calcChain>
</file>

<file path=xl/sharedStrings.xml><?xml version="1.0" encoding="utf-8"?>
<sst xmlns="http://schemas.openxmlformats.org/spreadsheetml/2006/main" count="121" uniqueCount="76">
  <si>
    <t>TEMPLATE FOR PLOTTING REE DATA</t>
  </si>
  <si>
    <t>OTHER AREAS</t>
  </si>
  <si>
    <t>black-leave as is</t>
  </si>
  <si>
    <t>HILL 99</t>
  </si>
  <si>
    <t>Boninites</t>
  </si>
  <si>
    <t xml:space="preserve"> </t>
  </si>
  <si>
    <t>low Ti tholeiites</t>
  </si>
  <si>
    <t>Noddy Ck Volcs</t>
  </si>
  <si>
    <t>then click on "REE plot" tab to view diagram</t>
  </si>
  <si>
    <t>Amyg bas</t>
  </si>
  <si>
    <t>Brown mineral</t>
  </si>
  <si>
    <t>Dacite</t>
  </si>
  <si>
    <t>And</t>
  </si>
  <si>
    <t>heazlewood</t>
  </si>
  <si>
    <t>magnet</t>
  </si>
  <si>
    <t>Stonehenge</t>
  </si>
  <si>
    <t>Ragged Basin</t>
  </si>
  <si>
    <t>Heazlewood</t>
  </si>
  <si>
    <t>Black Hill</t>
  </si>
  <si>
    <t>Melba Flats</t>
  </si>
  <si>
    <t>McIvors 1</t>
  </si>
  <si>
    <t>McIvors 2</t>
  </si>
  <si>
    <t>Sample</t>
  </si>
  <si>
    <t>Dummy</t>
  </si>
  <si>
    <t>MRSR</t>
  </si>
  <si>
    <t>MM26</t>
  </si>
  <si>
    <t>NG363a</t>
  </si>
  <si>
    <t>Z270</t>
  </si>
  <si>
    <t>Z277(i)</t>
  </si>
  <si>
    <t>Z277(ii)</t>
  </si>
  <si>
    <t>Serpentine Hill</t>
  </si>
  <si>
    <t>Mo392</t>
  </si>
  <si>
    <t>Mo393</t>
  </si>
  <si>
    <t>Mo306/1</t>
  </si>
  <si>
    <t>Group 1</t>
  </si>
  <si>
    <t>Group 2</t>
  </si>
  <si>
    <t>Group 3</t>
  </si>
  <si>
    <t>H994-41</t>
  </si>
  <si>
    <t>H994-64</t>
  </si>
  <si>
    <t>H994-116.5</t>
  </si>
  <si>
    <t>H994-194</t>
  </si>
  <si>
    <t>H995-30</t>
  </si>
  <si>
    <t>H995-53</t>
  </si>
  <si>
    <t>H994-120</t>
  </si>
  <si>
    <t>H995-89.8</t>
  </si>
  <si>
    <t>H995-128.5</t>
  </si>
  <si>
    <t>H995-160</t>
  </si>
  <si>
    <t>[2]</t>
  </si>
  <si>
    <t>SH2/1</t>
  </si>
  <si>
    <t>SH2/3</t>
  </si>
  <si>
    <t>SH2/5</t>
  </si>
  <si>
    <t>dacite</t>
  </si>
  <si>
    <t>La</t>
  </si>
  <si>
    <t>(ppm)</t>
  </si>
  <si>
    <t>Ce</t>
  </si>
  <si>
    <t>Pr</t>
  </si>
  <si>
    <t>Nd</t>
  </si>
  <si>
    <t>Sm</t>
  </si>
  <si>
    <t>Eu</t>
  </si>
  <si>
    <t>Gd</t>
  </si>
  <si>
    <t>Tb</t>
  </si>
  <si>
    <t>Dy</t>
  </si>
  <si>
    <t>.</t>
  </si>
  <si>
    <t>Ho</t>
  </si>
  <si>
    <t>Er</t>
  </si>
  <si>
    <t>Tm</t>
  </si>
  <si>
    <t>Yb</t>
  </si>
  <si>
    <t>Lu</t>
  </si>
  <si>
    <t>(leave null cells blank, i.e. delete zeros)</t>
  </si>
  <si>
    <t>chondrite (Boynton, 1984) normalized values</t>
  </si>
  <si>
    <t>(Pm)</t>
  </si>
  <si>
    <t>(La/Yb)N</t>
  </si>
  <si>
    <t>(La/Sm)N</t>
  </si>
  <si>
    <t>(Gd/Yb)N</t>
  </si>
  <si>
    <t xml:space="preserve">Eu*      </t>
  </si>
  <si>
    <t>Eu/Eu*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</si>
</sst>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4" fillId="4" borderId="0" xfId="0" applyFont="1" applyFill="1"/>
    <xf numFmtId="2" fontId="4" fillId="4" borderId="0" xfId="0" applyNumberFormat="1" applyFont="1" applyFill="1"/>
    <xf numFmtId="0" fontId="5" fillId="3" borderId="0" xfId="0" applyFont="1" applyFill="1"/>
    <xf numFmtId="0" fontId="5" fillId="2" borderId="0" xfId="0" applyFont="1" applyFill="1"/>
    <xf numFmtId="0" fontId="5" fillId="4" borderId="0" xfId="0" applyFont="1" applyFill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7" fillId="3" borderId="0" xfId="0" applyFont="1" applyFill="1"/>
    <xf numFmtId="0" fontId="8" fillId="3" borderId="0" xfId="0" applyFont="1" applyFill="1"/>
    <xf numFmtId="2" fontId="7" fillId="3" borderId="0" xfId="0" applyNumberFormat="1" applyFont="1" applyFill="1"/>
    <xf numFmtId="0" fontId="9" fillId="4" borderId="0" xfId="0" applyFont="1" applyFill="1"/>
    <xf numFmtId="2" fontId="9" fillId="4" borderId="0" xfId="0" applyNumberFormat="1" applyFont="1" applyFill="1"/>
    <xf numFmtId="0" fontId="9" fillId="3" borderId="0" xfId="0" applyFont="1" applyFill="1"/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0" fillId="2" borderId="0" xfId="0" applyFill="1" applyBorder="1"/>
    <xf numFmtId="0" fontId="0" fillId="3" borderId="0" xfId="0" applyFill="1" applyBorder="1"/>
    <xf numFmtId="0" fontId="2" fillId="3" borderId="1" xfId="0" applyFont="1" applyFill="1" applyBorder="1"/>
    <xf numFmtId="0" fontId="4" fillId="4" borderId="0" xfId="0" applyFont="1" applyFill="1" applyBorder="1"/>
    <xf numFmtId="0" fontId="1" fillId="4" borderId="0" xfId="0" applyFont="1" applyFill="1" applyBorder="1"/>
    <xf numFmtId="0" fontId="0" fillId="4" borderId="0" xfId="0" applyFill="1"/>
    <xf numFmtId="0" fontId="10" fillId="4" borderId="0" xfId="0" applyFont="1" applyFill="1"/>
    <xf numFmtId="0" fontId="12" fillId="0" borderId="0" xfId="0" applyFont="1"/>
    <xf numFmtId="164" fontId="0" fillId="2" borderId="0" xfId="0" applyNumberFormat="1" applyFill="1"/>
    <xf numFmtId="164" fontId="0" fillId="3" borderId="0" xfId="0" applyNumberFormat="1" applyFill="1"/>
    <xf numFmtId="164" fontId="4" fillId="4" borderId="0" xfId="0" applyNumberFormat="1" applyFont="1" applyFill="1"/>
    <xf numFmtId="0" fontId="1" fillId="3" borderId="0" xfId="1" applyFill="1"/>
    <xf numFmtId="0" fontId="1" fillId="2" borderId="0" xfId="1" applyFill="1"/>
    <xf numFmtId="0" fontId="1" fillId="4" borderId="0" xfId="1" applyFill="1"/>
    <xf numFmtId="2" fontId="6" fillId="0" borderId="0" xfId="0" applyNumberFormat="1" applyFont="1"/>
    <xf numFmtId="0" fontId="13" fillId="0" borderId="0" xfId="0" applyFont="1"/>
    <xf numFmtId="164" fontId="5" fillId="2" borderId="0" xfId="0" applyNumberFormat="1" applyFont="1" applyFill="1"/>
    <xf numFmtId="164" fontId="5" fillId="4" borderId="0" xfId="0" applyNumberFormat="1" applyFont="1" applyFill="1"/>
    <xf numFmtId="164" fontId="7" fillId="2" borderId="0" xfId="0" applyNumberFormat="1" applyFont="1" applyFill="1"/>
    <xf numFmtId="164" fontId="8" fillId="3" borderId="0" xfId="0" applyNumberFormat="1" applyFont="1" applyFill="1"/>
    <xf numFmtId="164" fontId="14" fillId="2" borderId="0" xfId="0" applyNumberFormat="1" applyFont="1" applyFill="1"/>
    <xf numFmtId="164" fontId="14" fillId="3" borderId="0" xfId="0" applyNumberFormat="1" applyFont="1" applyFill="1"/>
    <xf numFmtId="164" fontId="5" fillId="3" borderId="0" xfId="0" applyNumberFormat="1" applyFont="1" applyFill="1"/>
    <xf numFmtId="164" fontId="14" fillId="4" borderId="0" xfId="0" applyNumberFormat="1" applyFont="1" applyFill="1"/>
    <xf numFmtId="0" fontId="14" fillId="2" borderId="0" xfId="0" applyFont="1" applyFill="1"/>
    <xf numFmtId="0" fontId="14" fillId="3" borderId="0" xfId="0" applyFont="1" applyFill="1"/>
    <xf numFmtId="164" fontId="3" fillId="0" borderId="0" xfId="0" applyNumberFormat="1" applyFont="1"/>
    <xf numFmtId="164" fontId="0" fillId="0" borderId="0" xfId="0" applyNumberFormat="1"/>
    <xf numFmtId="164" fontId="15" fillId="2" borderId="0" xfId="0" applyNumberFormat="1" applyFont="1" applyFill="1"/>
    <xf numFmtId="164" fontId="15" fillId="3" borderId="0" xfId="0" applyNumberFormat="1" applyFont="1" applyFill="1"/>
    <xf numFmtId="164" fontId="15" fillId="4" borderId="0" xfId="0" applyNumberFormat="1" applyFont="1" applyFill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tabSelected="1" workbookViewId="0">
      <selection activeCell="K3" sqref="K3"/>
    </sheetView>
  </sheetViews>
  <sheetFormatPr defaultRowHeight="15" x14ac:dyDescent="0.25"/>
  <cols>
    <col min="3" max="3" width="7.85546875" hidden="1" customWidth="1"/>
    <col min="4" max="5" width="9.140625" style="2"/>
    <col min="6" max="9" width="9.140625" style="3"/>
    <col min="10" max="10" width="9.140625" style="4" customWidth="1"/>
    <col min="11" max="12" width="9.140625" style="5"/>
    <col min="13" max="15" width="9.140625" style="6" customWidth="1"/>
    <col min="16" max="17" width="9.140625" style="5"/>
    <col min="18" max="20" width="12" style="7" bestFit="1" customWidth="1"/>
    <col min="21" max="21" width="11" style="8" bestFit="1" customWidth="1"/>
    <col min="22" max="23" width="12" style="8" bestFit="1" customWidth="1"/>
    <col min="24" max="27" width="12" style="9" bestFit="1" customWidth="1"/>
    <col min="259" max="259" width="0" hidden="1" customWidth="1"/>
    <col min="266" max="266" width="9.140625" customWidth="1"/>
    <col min="269" max="271" width="9.140625" customWidth="1"/>
    <col min="274" max="276" width="12" bestFit="1" customWidth="1"/>
    <col min="277" max="277" width="11" bestFit="1" customWidth="1"/>
    <col min="278" max="283" width="12" bestFit="1" customWidth="1"/>
    <col min="515" max="515" width="0" hidden="1" customWidth="1"/>
    <col min="522" max="522" width="9.140625" customWidth="1"/>
    <col min="525" max="527" width="9.140625" customWidth="1"/>
    <col min="530" max="532" width="12" bestFit="1" customWidth="1"/>
    <col min="533" max="533" width="11" bestFit="1" customWidth="1"/>
    <col min="534" max="539" width="12" bestFit="1" customWidth="1"/>
    <col min="771" max="771" width="0" hidden="1" customWidth="1"/>
    <col min="778" max="778" width="9.140625" customWidth="1"/>
    <col min="781" max="783" width="9.140625" customWidth="1"/>
    <col min="786" max="788" width="12" bestFit="1" customWidth="1"/>
    <col min="789" max="789" width="11" bestFit="1" customWidth="1"/>
    <col min="790" max="795" width="12" bestFit="1" customWidth="1"/>
    <col min="1027" max="1027" width="0" hidden="1" customWidth="1"/>
    <col min="1034" max="1034" width="9.140625" customWidth="1"/>
    <col min="1037" max="1039" width="9.140625" customWidth="1"/>
    <col min="1042" max="1044" width="12" bestFit="1" customWidth="1"/>
    <col min="1045" max="1045" width="11" bestFit="1" customWidth="1"/>
    <col min="1046" max="1051" width="12" bestFit="1" customWidth="1"/>
    <col min="1283" max="1283" width="0" hidden="1" customWidth="1"/>
    <col min="1290" max="1290" width="9.140625" customWidth="1"/>
    <col min="1293" max="1295" width="9.140625" customWidth="1"/>
    <col min="1298" max="1300" width="12" bestFit="1" customWidth="1"/>
    <col min="1301" max="1301" width="11" bestFit="1" customWidth="1"/>
    <col min="1302" max="1307" width="12" bestFit="1" customWidth="1"/>
    <col min="1539" max="1539" width="0" hidden="1" customWidth="1"/>
    <col min="1546" max="1546" width="9.140625" customWidth="1"/>
    <col min="1549" max="1551" width="9.140625" customWidth="1"/>
    <col min="1554" max="1556" width="12" bestFit="1" customWidth="1"/>
    <col min="1557" max="1557" width="11" bestFit="1" customWidth="1"/>
    <col min="1558" max="1563" width="12" bestFit="1" customWidth="1"/>
    <col min="1795" max="1795" width="0" hidden="1" customWidth="1"/>
    <col min="1802" max="1802" width="9.140625" customWidth="1"/>
    <col min="1805" max="1807" width="9.140625" customWidth="1"/>
    <col min="1810" max="1812" width="12" bestFit="1" customWidth="1"/>
    <col min="1813" max="1813" width="11" bestFit="1" customWidth="1"/>
    <col min="1814" max="1819" width="12" bestFit="1" customWidth="1"/>
    <col min="2051" max="2051" width="0" hidden="1" customWidth="1"/>
    <col min="2058" max="2058" width="9.140625" customWidth="1"/>
    <col min="2061" max="2063" width="9.140625" customWidth="1"/>
    <col min="2066" max="2068" width="12" bestFit="1" customWidth="1"/>
    <col min="2069" max="2069" width="11" bestFit="1" customWidth="1"/>
    <col min="2070" max="2075" width="12" bestFit="1" customWidth="1"/>
    <col min="2307" max="2307" width="0" hidden="1" customWidth="1"/>
    <col min="2314" max="2314" width="9.140625" customWidth="1"/>
    <col min="2317" max="2319" width="9.140625" customWidth="1"/>
    <col min="2322" max="2324" width="12" bestFit="1" customWidth="1"/>
    <col min="2325" max="2325" width="11" bestFit="1" customWidth="1"/>
    <col min="2326" max="2331" width="12" bestFit="1" customWidth="1"/>
    <col min="2563" max="2563" width="0" hidden="1" customWidth="1"/>
    <col min="2570" max="2570" width="9.140625" customWidth="1"/>
    <col min="2573" max="2575" width="9.140625" customWidth="1"/>
    <col min="2578" max="2580" width="12" bestFit="1" customWidth="1"/>
    <col min="2581" max="2581" width="11" bestFit="1" customWidth="1"/>
    <col min="2582" max="2587" width="12" bestFit="1" customWidth="1"/>
    <col min="2819" max="2819" width="0" hidden="1" customWidth="1"/>
    <col min="2826" max="2826" width="9.140625" customWidth="1"/>
    <col min="2829" max="2831" width="9.140625" customWidth="1"/>
    <col min="2834" max="2836" width="12" bestFit="1" customWidth="1"/>
    <col min="2837" max="2837" width="11" bestFit="1" customWidth="1"/>
    <col min="2838" max="2843" width="12" bestFit="1" customWidth="1"/>
    <col min="3075" max="3075" width="0" hidden="1" customWidth="1"/>
    <col min="3082" max="3082" width="9.140625" customWidth="1"/>
    <col min="3085" max="3087" width="9.140625" customWidth="1"/>
    <col min="3090" max="3092" width="12" bestFit="1" customWidth="1"/>
    <col min="3093" max="3093" width="11" bestFit="1" customWidth="1"/>
    <col min="3094" max="3099" width="12" bestFit="1" customWidth="1"/>
    <col min="3331" max="3331" width="0" hidden="1" customWidth="1"/>
    <col min="3338" max="3338" width="9.140625" customWidth="1"/>
    <col min="3341" max="3343" width="9.140625" customWidth="1"/>
    <col min="3346" max="3348" width="12" bestFit="1" customWidth="1"/>
    <col min="3349" max="3349" width="11" bestFit="1" customWidth="1"/>
    <col min="3350" max="3355" width="12" bestFit="1" customWidth="1"/>
    <col min="3587" max="3587" width="0" hidden="1" customWidth="1"/>
    <col min="3594" max="3594" width="9.140625" customWidth="1"/>
    <col min="3597" max="3599" width="9.140625" customWidth="1"/>
    <col min="3602" max="3604" width="12" bestFit="1" customWidth="1"/>
    <col min="3605" max="3605" width="11" bestFit="1" customWidth="1"/>
    <col min="3606" max="3611" width="12" bestFit="1" customWidth="1"/>
    <col min="3843" max="3843" width="0" hidden="1" customWidth="1"/>
    <col min="3850" max="3850" width="9.140625" customWidth="1"/>
    <col min="3853" max="3855" width="9.140625" customWidth="1"/>
    <col min="3858" max="3860" width="12" bestFit="1" customWidth="1"/>
    <col min="3861" max="3861" width="11" bestFit="1" customWidth="1"/>
    <col min="3862" max="3867" width="12" bestFit="1" customWidth="1"/>
    <col min="4099" max="4099" width="0" hidden="1" customWidth="1"/>
    <col min="4106" max="4106" width="9.140625" customWidth="1"/>
    <col min="4109" max="4111" width="9.140625" customWidth="1"/>
    <col min="4114" max="4116" width="12" bestFit="1" customWidth="1"/>
    <col min="4117" max="4117" width="11" bestFit="1" customWidth="1"/>
    <col min="4118" max="4123" width="12" bestFit="1" customWidth="1"/>
    <col min="4355" max="4355" width="0" hidden="1" customWidth="1"/>
    <col min="4362" max="4362" width="9.140625" customWidth="1"/>
    <col min="4365" max="4367" width="9.140625" customWidth="1"/>
    <col min="4370" max="4372" width="12" bestFit="1" customWidth="1"/>
    <col min="4373" max="4373" width="11" bestFit="1" customWidth="1"/>
    <col min="4374" max="4379" width="12" bestFit="1" customWidth="1"/>
    <col min="4611" max="4611" width="0" hidden="1" customWidth="1"/>
    <col min="4618" max="4618" width="9.140625" customWidth="1"/>
    <col min="4621" max="4623" width="9.140625" customWidth="1"/>
    <col min="4626" max="4628" width="12" bestFit="1" customWidth="1"/>
    <col min="4629" max="4629" width="11" bestFit="1" customWidth="1"/>
    <col min="4630" max="4635" width="12" bestFit="1" customWidth="1"/>
    <col min="4867" max="4867" width="0" hidden="1" customWidth="1"/>
    <col min="4874" max="4874" width="9.140625" customWidth="1"/>
    <col min="4877" max="4879" width="9.140625" customWidth="1"/>
    <col min="4882" max="4884" width="12" bestFit="1" customWidth="1"/>
    <col min="4885" max="4885" width="11" bestFit="1" customWidth="1"/>
    <col min="4886" max="4891" width="12" bestFit="1" customWidth="1"/>
    <col min="5123" max="5123" width="0" hidden="1" customWidth="1"/>
    <col min="5130" max="5130" width="9.140625" customWidth="1"/>
    <col min="5133" max="5135" width="9.140625" customWidth="1"/>
    <col min="5138" max="5140" width="12" bestFit="1" customWidth="1"/>
    <col min="5141" max="5141" width="11" bestFit="1" customWidth="1"/>
    <col min="5142" max="5147" width="12" bestFit="1" customWidth="1"/>
    <col min="5379" max="5379" width="0" hidden="1" customWidth="1"/>
    <col min="5386" max="5386" width="9.140625" customWidth="1"/>
    <col min="5389" max="5391" width="9.140625" customWidth="1"/>
    <col min="5394" max="5396" width="12" bestFit="1" customWidth="1"/>
    <col min="5397" max="5397" width="11" bestFit="1" customWidth="1"/>
    <col min="5398" max="5403" width="12" bestFit="1" customWidth="1"/>
    <col min="5635" max="5635" width="0" hidden="1" customWidth="1"/>
    <col min="5642" max="5642" width="9.140625" customWidth="1"/>
    <col min="5645" max="5647" width="9.140625" customWidth="1"/>
    <col min="5650" max="5652" width="12" bestFit="1" customWidth="1"/>
    <col min="5653" max="5653" width="11" bestFit="1" customWidth="1"/>
    <col min="5654" max="5659" width="12" bestFit="1" customWidth="1"/>
    <col min="5891" max="5891" width="0" hidden="1" customWidth="1"/>
    <col min="5898" max="5898" width="9.140625" customWidth="1"/>
    <col min="5901" max="5903" width="9.140625" customWidth="1"/>
    <col min="5906" max="5908" width="12" bestFit="1" customWidth="1"/>
    <col min="5909" max="5909" width="11" bestFit="1" customWidth="1"/>
    <col min="5910" max="5915" width="12" bestFit="1" customWidth="1"/>
    <col min="6147" max="6147" width="0" hidden="1" customWidth="1"/>
    <col min="6154" max="6154" width="9.140625" customWidth="1"/>
    <col min="6157" max="6159" width="9.140625" customWidth="1"/>
    <col min="6162" max="6164" width="12" bestFit="1" customWidth="1"/>
    <col min="6165" max="6165" width="11" bestFit="1" customWidth="1"/>
    <col min="6166" max="6171" width="12" bestFit="1" customWidth="1"/>
    <col min="6403" max="6403" width="0" hidden="1" customWidth="1"/>
    <col min="6410" max="6410" width="9.140625" customWidth="1"/>
    <col min="6413" max="6415" width="9.140625" customWidth="1"/>
    <col min="6418" max="6420" width="12" bestFit="1" customWidth="1"/>
    <col min="6421" max="6421" width="11" bestFit="1" customWidth="1"/>
    <col min="6422" max="6427" width="12" bestFit="1" customWidth="1"/>
    <col min="6659" max="6659" width="0" hidden="1" customWidth="1"/>
    <col min="6666" max="6666" width="9.140625" customWidth="1"/>
    <col min="6669" max="6671" width="9.140625" customWidth="1"/>
    <col min="6674" max="6676" width="12" bestFit="1" customWidth="1"/>
    <col min="6677" max="6677" width="11" bestFit="1" customWidth="1"/>
    <col min="6678" max="6683" width="12" bestFit="1" customWidth="1"/>
    <col min="6915" max="6915" width="0" hidden="1" customWidth="1"/>
    <col min="6922" max="6922" width="9.140625" customWidth="1"/>
    <col min="6925" max="6927" width="9.140625" customWidth="1"/>
    <col min="6930" max="6932" width="12" bestFit="1" customWidth="1"/>
    <col min="6933" max="6933" width="11" bestFit="1" customWidth="1"/>
    <col min="6934" max="6939" width="12" bestFit="1" customWidth="1"/>
    <col min="7171" max="7171" width="0" hidden="1" customWidth="1"/>
    <col min="7178" max="7178" width="9.140625" customWidth="1"/>
    <col min="7181" max="7183" width="9.140625" customWidth="1"/>
    <col min="7186" max="7188" width="12" bestFit="1" customWidth="1"/>
    <col min="7189" max="7189" width="11" bestFit="1" customWidth="1"/>
    <col min="7190" max="7195" width="12" bestFit="1" customWidth="1"/>
    <col min="7427" max="7427" width="0" hidden="1" customWidth="1"/>
    <col min="7434" max="7434" width="9.140625" customWidth="1"/>
    <col min="7437" max="7439" width="9.140625" customWidth="1"/>
    <col min="7442" max="7444" width="12" bestFit="1" customWidth="1"/>
    <col min="7445" max="7445" width="11" bestFit="1" customWidth="1"/>
    <col min="7446" max="7451" width="12" bestFit="1" customWidth="1"/>
    <col min="7683" max="7683" width="0" hidden="1" customWidth="1"/>
    <col min="7690" max="7690" width="9.140625" customWidth="1"/>
    <col min="7693" max="7695" width="9.140625" customWidth="1"/>
    <col min="7698" max="7700" width="12" bestFit="1" customWidth="1"/>
    <col min="7701" max="7701" width="11" bestFit="1" customWidth="1"/>
    <col min="7702" max="7707" width="12" bestFit="1" customWidth="1"/>
    <col min="7939" max="7939" width="0" hidden="1" customWidth="1"/>
    <col min="7946" max="7946" width="9.140625" customWidth="1"/>
    <col min="7949" max="7951" width="9.140625" customWidth="1"/>
    <col min="7954" max="7956" width="12" bestFit="1" customWidth="1"/>
    <col min="7957" max="7957" width="11" bestFit="1" customWidth="1"/>
    <col min="7958" max="7963" width="12" bestFit="1" customWidth="1"/>
    <col min="8195" max="8195" width="0" hidden="1" customWidth="1"/>
    <col min="8202" max="8202" width="9.140625" customWidth="1"/>
    <col min="8205" max="8207" width="9.140625" customWidth="1"/>
    <col min="8210" max="8212" width="12" bestFit="1" customWidth="1"/>
    <col min="8213" max="8213" width="11" bestFit="1" customWidth="1"/>
    <col min="8214" max="8219" width="12" bestFit="1" customWidth="1"/>
    <col min="8451" max="8451" width="0" hidden="1" customWidth="1"/>
    <col min="8458" max="8458" width="9.140625" customWidth="1"/>
    <col min="8461" max="8463" width="9.140625" customWidth="1"/>
    <col min="8466" max="8468" width="12" bestFit="1" customWidth="1"/>
    <col min="8469" max="8469" width="11" bestFit="1" customWidth="1"/>
    <col min="8470" max="8475" width="12" bestFit="1" customWidth="1"/>
    <col min="8707" max="8707" width="0" hidden="1" customWidth="1"/>
    <col min="8714" max="8714" width="9.140625" customWidth="1"/>
    <col min="8717" max="8719" width="9.140625" customWidth="1"/>
    <col min="8722" max="8724" width="12" bestFit="1" customWidth="1"/>
    <col min="8725" max="8725" width="11" bestFit="1" customWidth="1"/>
    <col min="8726" max="8731" width="12" bestFit="1" customWidth="1"/>
    <col min="8963" max="8963" width="0" hidden="1" customWidth="1"/>
    <col min="8970" max="8970" width="9.140625" customWidth="1"/>
    <col min="8973" max="8975" width="9.140625" customWidth="1"/>
    <col min="8978" max="8980" width="12" bestFit="1" customWidth="1"/>
    <col min="8981" max="8981" width="11" bestFit="1" customWidth="1"/>
    <col min="8982" max="8987" width="12" bestFit="1" customWidth="1"/>
    <col min="9219" max="9219" width="0" hidden="1" customWidth="1"/>
    <col min="9226" max="9226" width="9.140625" customWidth="1"/>
    <col min="9229" max="9231" width="9.140625" customWidth="1"/>
    <col min="9234" max="9236" width="12" bestFit="1" customWidth="1"/>
    <col min="9237" max="9237" width="11" bestFit="1" customWidth="1"/>
    <col min="9238" max="9243" width="12" bestFit="1" customWidth="1"/>
    <col min="9475" max="9475" width="0" hidden="1" customWidth="1"/>
    <col min="9482" max="9482" width="9.140625" customWidth="1"/>
    <col min="9485" max="9487" width="9.140625" customWidth="1"/>
    <col min="9490" max="9492" width="12" bestFit="1" customWidth="1"/>
    <col min="9493" max="9493" width="11" bestFit="1" customWidth="1"/>
    <col min="9494" max="9499" width="12" bestFit="1" customWidth="1"/>
    <col min="9731" max="9731" width="0" hidden="1" customWidth="1"/>
    <col min="9738" max="9738" width="9.140625" customWidth="1"/>
    <col min="9741" max="9743" width="9.140625" customWidth="1"/>
    <col min="9746" max="9748" width="12" bestFit="1" customWidth="1"/>
    <col min="9749" max="9749" width="11" bestFit="1" customWidth="1"/>
    <col min="9750" max="9755" width="12" bestFit="1" customWidth="1"/>
    <col min="9987" max="9987" width="0" hidden="1" customWidth="1"/>
    <col min="9994" max="9994" width="9.140625" customWidth="1"/>
    <col min="9997" max="9999" width="9.140625" customWidth="1"/>
    <col min="10002" max="10004" width="12" bestFit="1" customWidth="1"/>
    <col min="10005" max="10005" width="11" bestFit="1" customWidth="1"/>
    <col min="10006" max="10011" width="12" bestFit="1" customWidth="1"/>
    <col min="10243" max="10243" width="0" hidden="1" customWidth="1"/>
    <col min="10250" max="10250" width="9.140625" customWidth="1"/>
    <col min="10253" max="10255" width="9.140625" customWidth="1"/>
    <col min="10258" max="10260" width="12" bestFit="1" customWidth="1"/>
    <col min="10261" max="10261" width="11" bestFit="1" customWidth="1"/>
    <col min="10262" max="10267" width="12" bestFit="1" customWidth="1"/>
    <col min="10499" max="10499" width="0" hidden="1" customWidth="1"/>
    <col min="10506" max="10506" width="9.140625" customWidth="1"/>
    <col min="10509" max="10511" width="9.140625" customWidth="1"/>
    <col min="10514" max="10516" width="12" bestFit="1" customWidth="1"/>
    <col min="10517" max="10517" width="11" bestFit="1" customWidth="1"/>
    <col min="10518" max="10523" width="12" bestFit="1" customWidth="1"/>
    <col min="10755" max="10755" width="0" hidden="1" customWidth="1"/>
    <col min="10762" max="10762" width="9.140625" customWidth="1"/>
    <col min="10765" max="10767" width="9.140625" customWidth="1"/>
    <col min="10770" max="10772" width="12" bestFit="1" customWidth="1"/>
    <col min="10773" max="10773" width="11" bestFit="1" customWidth="1"/>
    <col min="10774" max="10779" width="12" bestFit="1" customWidth="1"/>
    <col min="11011" max="11011" width="0" hidden="1" customWidth="1"/>
    <col min="11018" max="11018" width="9.140625" customWidth="1"/>
    <col min="11021" max="11023" width="9.140625" customWidth="1"/>
    <col min="11026" max="11028" width="12" bestFit="1" customWidth="1"/>
    <col min="11029" max="11029" width="11" bestFit="1" customWidth="1"/>
    <col min="11030" max="11035" width="12" bestFit="1" customWidth="1"/>
    <col min="11267" max="11267" width="0" hidden="1" customWidth="1"/>
    <col min="11274" max="11274" width="9.140625" customWidth="1"/>
    <col min="11277" max="11279" width="9.140625" customWidth="1"/>
    <col min="11282" max="11284" width="12" bestFit="1" customWidth="1"/>
    <col min="11285" max="11285" width="11" bestFit="1" customWidth="1"/>
    <col min="11286" max="11291" width="12" bestFit="1" customWidth="1"/>
    <col min="11523" max="11523" width="0" hidden="1" customWidth="1"/>
    <col min="11530" max="11530" width="9.140625" customWidth="1"/>
    <col min="11533" max="11535" width="9.140625" customWidth="1"/>
    <col min="11538" max="11540" width="12" bestFit="1" customWidth="1"/>
    <col min="11541" max="11541" width="11" bestFit="1" customWidth="1"/>
    <col min="11542" max="11547" width="12" bestFit="1" customWidth="1"/>
    <col min="11779" max="11779" width="0" hidden="1" customWidth="1"/>
    <col min="11786" max="11786" width="9.140625" customWidth="1"/>
    <col min="11789" max="11791" width="9.140625" customWidth="1"/>
    <col min="11794" max="11796" width="12" bestFit="1" customWidth="1"/>
    <col min="11797" max="11797" width="11" bestFit="1" customWidth="1"/>
    <col min="11798" max="11803" width="12" bestFit="1" customWidth="1"/>
    <col min="12035" max="12035" width="0" hidden="1" customWidth="1"/>
    <col min="12042" max="12042" width="9.140625" customWidth="1"/>
    <col min="12045" max="12047" width="9.140625" customWidth="1"/>
    <col min="12050" max="12052" width="12" bestFit="1" customWidth="1"/>
    <col min="12053" max="12053" width="11" bestFit="1" customWidth="1"/>
    <col min="12054" max="12059" width="12" bestFit="1" customWidth="1"/>
    <col min="12291" max="12291" width="0" hidden="1" customWidth="1"/>
    <col min="12298" max="12298" width="9.140625" customWidth="1"/>
    <col min="12301" max="12303" width="9.140625" customWidth="1"/>
    <col min="12306" max="12308" width="12" bestFit="1" customWidth="1"/>
    <col min="12309" max="12309" width="11" bestFit="1" customWidth="1"/>
    <col min="12310" max="12315" width="12" bestFit="1" customWidth="1"/>
    <col min="12547" max="12547" width="0" hidden="1" customWidth="1"/>
    <col min="12554" max="12554" width="9.140625" customWidth="1"/>
    <col min="12557" max="12559" width="9.140625" customWidth="1"/>
    <col min="12562" max="12564" width="12" bestFit="1" customWidth="1"/>
    <col min="12565" max="12565" width="11" bestFit="1" customWidth="1"/>
    <col min="12566" max="12571" width="12" bestFit="1" customWidth="1"/>
    <col min="12803" max="12803" width="0" hidden="1" customWidth="1"/>
    <col min="12810" max="12810" width="9.140625" customWidth="1"/>
    <col min="12813" max="12815" width="9.140625" customWidth="1"/>
    <col min="12818" max="12820" width="12" bestFit="1" customWidth="1"/>
    <col min="12821" max="12821" width="11" bestFit="1" customWidth="1"/>
    <col min="12822" max="12827" width="12" bestFit="1" customWidth="1"/>
    <col min="13059" max="13059" width="0" hidden="1" customWidth="1"/>
    <col min="13066" max="13066" width="9.140625" customWidth="1"/>
    <col min="13069" max="13071" width="9.140625" customWidth="1"/>
    <col min="13074" max="13076" width="12" bestFit="1" customWidth="1"/>
    <col min="13077" max="13077" width="11" bestFit="1" customWidth="1"/>
    <col min="13078" max="13083" width="12" bestFit="1" customWidth="1"/>
    <col min="13315" max="13315" width="0" hidden="1" customWidth="1"/>
    <col min="13322" max="13322" width="9.140625" customWidth="1"/>
    <col min="13325" max="13327" width="9.140625" customWidth="1"/>
    <col min="13330" max="13332" width="12" bestFit="1" customWidth="1"/>
    <col min="13333" max="13333" width="11" bestFit="1" customWidth="1"/>
    <col min="13334" max="13339" width="12" bestFit="1" customWidth="1"/>
    <col min="13571" max="13571" width="0" hidden="1" customWidth="1"/>
    <col min="13578" max="13578" width="9.140625" customWidth="1"/>
    <col min="13581" max="13583" width="9.140625" customWidth="1"/>
    <col min="13586" max="13588" width="12" bestFit="1" customWidth="1"/>
    <col min="13589" max="13589" width="11" bestFit="1" customWidth="1"/>
    <col min="13590" max="13595" width="12" bestFit="1" customWidth="1"/>
    <col min="13827" max="13827" width="0" hidden="1" customWidth="1"/>
    <col min="13834" max="13834" width="9.140625" customWidth="1"/>
    <col min="13837" max="13839" width="9.140625" customWidth="1"/>
    <col min="13842" max="13844" width="12" bestFit="1" customWidth="1"/>
    <col min="13845" max="13845" width="11" bestFit="1" customWidth="1"/>
    <col min="13846" max="13851" width="12" bestFit="1" customWidth="1"/>
    <col min="14083" max="14083" width="0" hidden="1" customWidth="1"/>
    <col min="14090" max="14090" width="9.140625" customWidth="1"/>
    <col min="14093" max="14095" width="9.140625" customWidth="1"/>
    <col min="14098" max="14100" width="12" bestFit="1" customWidth="1"/>
    <col min="14101" max="14101" width="11" bestFit="1" customWidth="1"/>
    <col min="14102" max="14107" width="12" bestFit="1" customWidth="1"/>
    <col min="14339" max="14339" width="0" hidden="1" customWidth="1"/>
    <col min="14346" max="14346" width="9.140625" customWidth="1"/>
    <col min="14349" max="14351" width="9.140625" customWidth="1"/>
    <col min="14354" max="14356" width="12" bestFit="1" customWidth="1"/>
    <col min="14357" max="14357" width="11" bestFit="1" customWidth="1"/>
    <col min="14358" max="14363" width="12" bestFit="1" customWidth="1"/>
    <col min="14595" max="14595" width="0" hidden="1" customWidth="1"/>
    <col min="14602" max="14602" width="9.140625" customWidth="1"/>
    <col min="14605" max="14607" width="9.140625" customWidth="1"/>
    <col min="14610" max="14612" width="12" bestFit="1" customWidth="1"/>
    <col min="14613" max="14613" width="11" bestFit="1" customWidth="1"/>
    <col min="14614" max="14619" width="12" bestFit="1" customWidth="1"/>
    <col min="14851" max="14851" width="0" hidden="1" customWidth="1"/>
    <col min="14858" max="14858" width="9.140625" customWidth="1"/>
    <col min="14861" max="14863" width="9.140625" customWidth="1"/>
    <col min="14866" max="14868" width="12" bestFit="1" customWidth="1"/>
    <col min="14869" max="14869" width="11" bestFit="1" customWidth="1"/>
    <col min="14870" max="14875" width="12" bestFit="1" customWidth="1"/>
    <col min="15107" max="15107" width="0" hidden="1" customWidth="1"/>
    <col min="15114" max="15114" width="9.140625" customWidth="1"/>
    <col min="15117" max="15119" width="9.140625" customWidth="1"/>
    <col min="15122" max="15124" width="12" bestFit="1" customWidth="1"/>
    <col min="15125" max="15125" width="11" bestFit="1" customWidth="1"/>
    <col min="15126" max="15131" width="12" bestFit="1" customWidth="1"/>
    <col min="15363" max="15363" width="0" hidden="1" customWidth="1"/>
    <col min="15370" max="15370" width="9.140625" customWidth="1"/>
    <col min="15373" max="15375" width="9.140625" customWidth="1"/>
    <col min="15378" max="15380" width="12" bestFit="1" customWidth="1"/>
    <col min="15381" max="15381" width="11" bestFit="1" customWidth="1"/>
    <col min="15382" max="15387" width="12" bestFit="1" customWidth="1"/>
    <col min="15619" max="15619" width="0" hidden="1" customWidth="1"/>
    <col min="15626" max="15626" width="9.140625" customWidth="1"/>
    <col min="15629" max="15631" width="9.140625" customWidth="1"/>
    <col min="15634" max="15636" width="12" bestFit="1" customWidth="1"/>
    <col min="15637" max="15637" width="11" bestFit="1" customWidth="1"/>
    <col min="15638" max="15643" width="12" bestFit="1" customWidth="1"/>
    <col min="15875" max="15875" width="0" hidden="1" customWidth="1"/>
    <col min="15882" max="15882" width="9.140625" customWidth="1"/>
    <col min="15885" max="15887" width="9.140625" customWidth="1"/>
    <col min="15890" max="15892" width="12" bestFit="1" customWidth="1"/>
    <col min="15893" max="15893" width="11" bestFit="1" customWidth="1"/>
    <col min="15894" max="15899" width="12" bestFit="1" customWidth="1"/>
    <col min="16131" max="16131" width="0" hidden="1" customWidth="1"/>
    <col min="16138" max="16138" width="9.140625" customWidth="1"/>
    <col min="16141" max="16143" width="9.140625" customWidth="1"/>
    <col min="16146" max="16148" width="12" bestFit="1" customWidth="1"/>
    <col min="16149" max="16149" width="11" bestFit="1" customWidth="1"/>
    <col min="16150" max="16155" width="12" bestFit="1" customWidth="1"/>
  </cols>
  <sheetData>
    <row r="1" spans="1:47" x14ac:dyDescent="0.25">
      <c r="A1" s="1" t="s">
        <v>0</v>
      </c>
      <c r="B1" s="1"/>
      <c r="C1" s="1"/>
      <c r="AB1" s="1" t="s">
        <v>1</v>
      </c>
      <c r="AD1" s="10"/>
    </row>
    <row r="2" spans="1:47" s="11" customFormat="1" ht="12.75" x14ac:dyDescent="0.2">
      <c r="B2" s="11" t="s">
        <v>2</v>
      </c>
      <c r="D2" s="12"/>
      <c r="E2" s="12"/>
      <c r="F2" s="13"/>
      <c r="G2" s="14" t="s">
        <v>3</v>
      </c>
      <c r="H2" s="13"/>
      <c r="I2" s="13"/>
      <c r="J2" s="15"/>
      <c r="K2" s="16"/>
      <c r="L2" s="16"/>
      <c r="M2" s="17"/>
      <c r="N2" s="17"/>
      <c r="O2" s="17"/>
      <c r="P2" s="16"/>
      <c r="Q2" s="16"/>
      <c r="R2" s="18"/>
      <c r="S2" s="18"/>
      <c r="T2" s="18"/>
      <c r="U2" s="19"/>
      <c r="V2" s="19"/>
      <c r="W2" s="19"/>
      <c r="X2" s="16"/>
      <c r="Y2" s="16"/>
      <c r="Z2" s="16"/>
      <c r="AA2" s="16"/>
      <c r="AB2" s="10" t="s">
        <v>4</v>
      </c>
      <c r="AE2" s="11" t="s">
        <v>5</v>
      </c>
      <c r="AH2" s="11" t="s">
        <v>6</v>
      </c>
      <c r="AS2" s="11" t="s">
        <v>7</v>
      </c>
    </row>
    <row r="3" spans="1:47" x14ac:dyDescent="0.25">
      <c r="A3" s="1"/>
      <c r="B3" s="11" t="s">
        <v>8</v>
      </c>
      <c r="C3" s="1"/>
      <c r="R3" s="7" t="s">
        <v>9</v>
      </c>
      <c r="S3" s="7" t="s">
        <v>10</v>
      </c>
      <c r="T3" s="7" t="s">
        <v>10</v>
      </c>
      <c r="U3" s="8" t="s">
        <v>11</v>
      </c>
      <c r="V3" s="8" t="s">
        <v>11</v>
      </c>
      <c r="W3" s="8" t="s">
        <v>11</v>
      </c>
      <c r="X3" s="9" t="s">
        <v>10</v>
      </c>
      <c r="Y3" s="9" t="s">
        <v>9</v>
      </c>
      <c r="Z3" s="9" t="s">
        <v>12</v>
      </c>
      <c r="AA3" s="9" t="s">
        <v>12</v>
      </c>
      <c r="AB3" s="11" t="s">
        <v>13</v>
      </c>
      <c r="AD3" s="11" t="s">
        <v>14</v>
      </c>
      <c r="AE3" s="10"/>
      <c r="AF3" s="11" t="s">
        <v>15</v>
      </c>
      <c r="AG3" s="10" t="s">
        <v>16</v>
      </c>
      <c r="AH3" t="s">
        <v>17</v>
      </c>
      <c r="AI3" t="s">
        <v>17</v>
      </c>
      <c r="AJ3" t="s">
        <v>17</v>
      </c>
      <c r="AK3" t="s">
        <v>18</v>
      </c>
      <c r="AL3" t="s">
        <v>18</v>
      </c>
      <c r="AM3" t="s">
        <v>18</v>
      </c>
      <c r="AN3" s="20" t="s">
        <v>19</v>
      </c>
      <c r="AO3" s="20" t="s">
        <v>19</v>
      </c>
      <c r="AP3" s="20" t="s">
        <v>19</v>
      </c>
      <c r="AQ3" s="20" t="s">
        <v>20</v>
      </c>
      <c r="AR3" s="20" t="s">
        <v>21</v>
      </c>
      <c r="AS3" t="s">
        <v>7</v>
      </c>
      <c r="AT3" t="s">
        <v>7</v>
      </c>
      <c r="AU3" t="s">
        <v>7</v>
      </c>
    </row>
    <row r="4" spans="1:47" s="21" customFormat="1" ht="15.75" thickBot="1" x14ac:dyDescent="0.3">
      <c r="B4" s="21" t="s">
        <v>22</v>
      </c>
      <c r="C4" s="21" t="s">
        <v>23</v>
      </c>
      <c r="D4" s="22">
        <v>2177</v>
      </c>
      <c r="E4" s="22">
        <v>2178</v>
      </c>
      <c r="F4" s="23">
        <v>2173</v>
      </c>
      <c r="G4" s="23">
        <v>2174</v>
      </c>
      <c r="H4" s="23">
        <v>2179</v>
      </c>
      <c r="I4" s="23">
        <v>2180</v>
      </c>
      <c r="J4" s="24">
        <v>2186</v>
      </c>
      <c r="K4" s="25">
        <v>2181</v>
      </c>
      <c r="L4" s="26">
        <v>2182</v>
      </c>
      <c r="M4" s="26">
        <v>2183</v>
      </c>
      <c r="N4" s="25">
        <v>2184</v>
      </c>
      <c r="O4" s="26">
        <v>2185</v>
      </c>
      <c r="P4" s="25">
        <v>2175</v>
      </c>
      <c r="Q4" s="26">
        <v>2176</v>
      </c>
      <c r="R4" s="3">
        <v>2587</v>
      </c>
      <c r="S4" s="3">
        <v>2588</v>
      </c>
      <c r="T4" s="3">
        <v>2589</v>
      </c>
      <c r="U4" s="2">
        <v>2591</v>
      </c>
      <c r="V4" s="2">
        <v>2592</v>
      </c>
      <c r="W4" s="2">
        <v>2593</v>
      </c>
      <c r="X4" s="27">
        <v>2590</v>
      </c>
      <c r="Y4" s="27">
        <v>2594</v>
      </c>
      <c r="Z4" s="27">
        <v>2595</v>
      </c>
      <c r="AA4" s="28">
        <v>2596</v>
      </c>
      <c r="AB4" s="29" t="s">
        <v>24</v>
      </c>
      <c r="AC4" s="29">
        <v>850023</v>
      </c>
      <c r="AD4" s="29" t="s">
        <v>25</v>
      </c>
      <c r="AE4" s="29">
        <v>850025</v>
      </c>
      <c r="AF4" s="29">
        <v>850028</v>
      </c>
      <c r="AG4" s="29" t="s">
        <v>26</v>
      </c>
      <c r="AH4" s="21">
        <v>60919</v>
      </c>
      <c r="AI4" s="21">
        <v>60900</v>
      </c>
      <c r="AJ4" s="21">
        <v>60903</v>
      </c>
      <c r="AK4" s="21" t="s">
        <v>27</v>
      </c>
      <c r="AL4" s="21" t="s">
        <v>28</v>
      </c>
      <c r="AM4" s="21" t="s">
        <v>29</v>
      </c>
      <c r="AN4" s="21" t="s">
        <v>30</v>
      </c>
      <c r="AO4" s="21" t="s">
        <v>30</v>
      </c>
      <c r="AP4" s="21" t="s">
        <v>30</v>
      </c>
      <c r="AS4" s="21" t="s">
        <v>31</v>
      </c>
      <c r="AT4" s="21" t="s">
        <v>32</v>
      </c>
      <c r="AU4" s="21" t="s">
        <v>33</v>
      </c>
    </row>
    <row r="5" spans="1:47" s="21" customFormat="1" x14ac:dyDescent="0.25">
      <c r="D5" s="22" t="s">
        <v>34</v>
      </c>
      <c r="E5" s="22" t="s">
        <v>34</v>
      </c>
      <c r="F5" s="23" t="s">
        <v>35</v>
      </c>
      <c r="G5" s="23" t="s">
        <v>35</v>
      </c>
      <c r="H5" s="23" t="s">
        <v>35</v>
      </c>
      <c r="I5" s="23" t="s">
        <v>35</v>
      </c>
      <c r="J5" s="23" t="s">
        <v>35</v>
      </c>
      <c r="K5" s="25" t="s">
        <v>36</v>
      </c>
      <c r="L5" s="25" t="s">
        <v>36</v>
      </c>
      <c r="M5" s="25" t="s">
        <v>36</v>
      </c>
      <c r="N5" s="25" t="s">
        <v>36</v>
      </c>
      <c r="O5" s="25" t="s">
        <v>36</v>
      </c>
      <c r="P5" s="25" t="s">
        <v>36</v>
      </c>
      <c r="Q5" s="25" t="s">
        <v>36</v>
      </c>
      <c r="R5" s="3" t="s">
        <v>37</v>
      </c>
      <c r="S5" s="3" t="s">
        <v>38</v>
      </c>
      <c r="T5" s="3" t="s">
        <v>39</v>
      </c>
      <c r="U5" s="2" t="s">
        <v>40</v>
      </c>
      <c r="V5" s="2" t="s">
        <v>41</v>
      </c>
      <c r="W5" s="2" t="s">
        <v>42</v>
      </c>
      <c r="X5" s="27" t="s">
        <v>43</v>
      </c>
      <c r="Y5" s="27" t="s">
        <v>44</v>
      </c>
      <c r="Z5" s="27" t="s">
        <v>45</v>
      </c>
      <c r="AA5" s="27" t="s">
        <v>46</v>
      </c>
      <c r="AB5" s="29">
        <v>850023</v>
      </c>
      <c r="AC5" s="29" t="s">
        <v>47</v>
      </c>
      <c r="AD5" s="29">
        <v>850025</v>
      </c>
      <c r="AE5" s="29" t="s">
        <v>47</v>
      </c>
      <c r="AF5" s="29"/>
      <c r="AG5" s="29"/>
      <c r="AN5" s="21" t="s">
        <v>48</v>
      </c>
      <c r="AO5" s="21" t="s">
        <v>49</v>
      </c>
      <c r="AP5" s="21" t="s">
        <v>50</v>
      </c>
      <c r="AS5" s="21" t="s">
        <v>51</v>
      </c>
      <c r="AT5" s="21" t="s">
        <v>51</v>
      </c>
      <c r="AU5" s="21" t="s">
        <v>51</v>
      </c>
    </row>
    <row r="6" spans="1:47" s="37" customFormat="1" x14ac:dyDescent="0.25">
      <c r="A6" s="21" t="s">
        <v>52</v>
      </c>
      <c r="B6" s="21" t="s">
        <v>53</v>
      </c>
      <c r="C6" s="21"/>
      <c r="D6" s="30">
        <v>30.044703191599954</v>
      </c>
      <c r="E6" s="30">
        <v>29.761904761904766</v>
      </c>
      <c r="F6" s="31">
        <v>1.7423499945551566</v>
      </c>
      <c r="G6" s="31">
        <v>1.6427554484722373</v>
      </c>
      <c r="H6" s="31">
        <v>1.6216216216216213</v>
      </c>
      <c r="I6" s="31">
        <v>1.5626627773726431</v>
      </c>
      <c r="J6" s="31">
        <v>1.501984765583092</v>
      </c>
      <c r="K6" s="32">
        <v>3.9370078740157481</v>
      </c>
      <c r="L6" s="32">
        <v>1.4186074004019387</v>
      </c>
      <c r="M6" s="32">
        <v>1.040342156976072</v>
      </c>
      <c r="N6" s="32">
        <v>15.867731913004882</v>
      </c>
      <c r="O6" s="32">
        <v>1.2607449856733526</v>
      </c>
      <c r="P6" s="32">
        <v>1.2352610892756881</v>
      </c>
      <c r="Q6" s="32">
        <v>1.6633004633479862</v>
      </c>
      <c r="R6" s="33">
        <v>3</v>
      </c>
      <c r="S6" s="33">
        <v>0.9</v>
      </c>
      <c r="T6" s="33">
        <v>1.5</v>
      </c>
      <c r="U6" s="34">
        <v>32.700000000000003</v>
      </c>
      <c r="V6" s="34">
        <v>28.9</v>
      </c>
      <c r="W6" s="34">
        <v>33.6</v>
      </c>
      <c r="X6" s="35">
        <v>1.4</v>
      </c>
      <c r="Y6" s="35">
        <v>2.2000000000000002</v>
      </c>
      <c r="Z6" s="35">
        <v>1.5</v>
      </c>
      <c r="AA6" s="35">
        <v>0.8</v>
      </c>
      <c r="AB6" s="10">
        <v>1.38</v>
      </c>
      <c r="AC6" s="10">
        <v>1.52</v>
      </c>
      <c r="AD6" s="10">
        <v>4.67</v>
      </c>
      <c r="AE6" s="10">
        <v>5.34</v>
      </c>
      <c r="AF6" s="10">
        <v>0.86</v>
      </c>
      <c r="AG6" s="36">
        <v>1.656128026892578</v>
      </c>
      <c r="AH6" s="37">
        <v>0.18</v>
      </c>
      <c r="AI6" s="37">
        <v>0.5</v>
      </c>
      <c r="AJ6" s="37">
        <v>0.24</v>
      </c>
      <c r="AK6" s="37">
        <v>0.22</v>
      </c>
      <c r="AL6" s="37">
        <v>0.97</v>
      </c>
      <c r="AM6" s="37">
        <v>0.26</v>
      </c>
      <c r="AN6" s="37">
        <v>0.17</v>
      </c>
      <c r="AO6" s="37">
        <v>0.28000000000000003</v>
      </c>
      <c r="AP6" s="37">
        <v>0.34</v>
      </c>
      <c r="AS6" s="37">
        <v>35</v>
      </c>
      <c r="AT6" s="37">
        <v>36.200000000000003</v>
      </c>
      <c r="AU6" s="37">
        <v>33.1</v>
      </c>
    </row>
    <row r="7" spans="1:47" s="37" customFormat="1" x14ac:dyDescent="0.25">
      <c r="A7" s="21" t="s">
        <v>54</v>
      </c>
      <c r="B7" s="21"/>
      <c r="C7" s="21"/>
      <c r="D7" s="30">
        <v>63.520116436219972</v>
      </c>
      <c r="E7" s="30">
        <v>63.805346700083547</v>
      </c>
      <c r="F7" s="31">
        <v>4.5736687357072858</v>
      </c>
      <c r="G7" s="31">
        <v>2.7379257474537289</v>
      </c>
      <c r="H7" s="31">
        <v>2.2702702702702697</v>
      </c>
      <c r="I7" s="31">
        <v>2.6044379622877383</v>
      </c>
      <c r="J7" s="31">
        <v>2.3602617744877166</v>
      </c>
      <c r="K7" s="32">
        <v>7.0634553033811951</v>
      </c>
      <c r="L7" s="32">
        <v>2.4825629507033926</v>
      </c>
      <c r="M7" s="32">
        <v>1.1559357299734134</v>
      </c>
      <c r="N7" s="32">
        <v>22.303595206391478</v>
      </c>
      <c r="O7" s="32">
        <v>0.80229226361031514</v>
      </c>
      <c r="P7" s="32">
        <v>2.0213363279056709</v>
      </c>
      <c r="Q7" s="32">
        <v>2.2573363431151243</v>
      </c>
      <c r="R7" s="33">
        <v>1.9</v>
      </c>
      <c r="S7" s="33">
        <v>1.6</v>
      </c>
      <c r="T7" s="33">
        <v>1.8</v>
      </c>
      <c r="U7" s="34">
        <v>66.5</v>
      </c>
      <c r="V7" s="34">
        <v>55.5</v>
      </c>
      <c r="W7" s="34">
        <v>68.599999999999994</v>
      </c>
      <c r="X7" s="35">
        <v>1.5</v>
      </c>
      <c r="Y7" s="35">
        <v>2.4</v>
      </c>
      <c r="Z7" s="35">
        <v>1.1000000000000001</v>
      </c>
      <c r="AA7" s="35">
        <v>0.6</v>
      </c>
      <c r="AB7" s="10">
        <v>2.34</v>
      </c>
      <c r="AC7" s="10">
        <v>2.57</v>
      </c>
      <c r="AD7" s="10">
        <v>9.3699999999999992</v>
      </c>
      <c r="AE7" s="10">
        <v>10.71</v>
      </c>
      <c r="AF7" s="10">
        <v>1.21</v>
      </c>
      <c r="AG7" s="36">
        <v>3.240498975871807</v>
      </c>
      <c r="AH7" s="37">
        <v>0.49</v>
      </c>
      <c r="AI7" s="37">
        <v>0.87</v>
      </c>
      <c r="AJ7" s="37">
        <v>0.4</v>
      </c>
      <c r="AK7" s="37">
        <v>0.81</v>
      </c>
      <c r="AL7" s="37">
        <v>3.02</v>
      </c>
      <c r="AM7" s="37">
        <v>0.8</v>
      </c>
      <c r="AN7" s="37">
        <v>0.88</v>
      </c>
      <c r="AO7" s="37">
        <v>0.83</v>
      </c>
      <c r="AP7" s="37">
        <v>1</v>
      </c>
      <c r="AS7" s="37">
        <v>74</v>
      </c>
      <c r="AT7" s="37">
        <v>81.2</v>
      </c>
      <c r="AU7" s="37">
        <v>65</v>
      </c>
    </row>
    <row r="8" spans="1:47" s="37" customFormat="1" x14ac:dyDescent="0.25">
      <c r="A8" s="21" t="s">
        <v>55</v>
      </c>
      <c r="B8" s="21"/>
      <c r="C8" s="21"/>
      <c r="D8" s="30">
        <v>6.424784281110302</v>
      </c>
      <c r="E8" s="30">
        <v>6.5476190476190483</v>
      </c>
      <c r="F8" s="31">
        <v>0.67516062289012313</v>
      </c>
      <c r="G8" s="31">
        <v>0.38330960464352204</v>
      </c>
      <c r="H8" s="31">
        <v>0.32432432432432429</v>
      </c>
      <c r="I8" s="31">
        <v>0.41671007396603815</v>
      </c>
      <c r="J8" s="31">
        <v>0.38622465400708084</v>
      </c>
      <c r="K8" s="32">
        <v>0.72950440018527096</v>
      </c>
      <c r="L8" s="32">
        <v>0.2718997517437049</v>
      </c>
      <c r="M8" s="32">
        <v>0.13871228759680962</v>
      </c>
      <c r="N8" s="32">
        <v>1.7976031957390146</v>
      </c>
      <c r="O8" s="32">
        <v>0.11461318051575932</v>
      </c>
      <c r="P8" s="32">
        <v>0.22459292532285233</v>
      </c>
      <c r="Q8" s="32">
        <v>0.26137578709754067</v>
      </c>
      <c r="R8" s="33">
        <v>0.26</v>
      </c>
      <c r="S8" s="33">
        <v>0.26</v>
      </c>
      <c r="T8" s="33">
        <v>0.27</v>
      </c>
      <c r="U8" s="34">
        <v>7.67</v>
      </c>
      <c r="V8" s="34">
        <v>5.84</v>
      </c>
      <c r="W8" s="34">
        <v>7.65</v>
      </c>
      <c r="X8" s="35">
        <v>0.14000000000000001</v>
      </c>
      <c r="Y8" s="35">
        <v>0.23</v>
      </c>
      <c r="Z8" s="35">
        <v>0.09</v>
      </c>
      <c r="AA8" s="35">
        <v>0.06</v>
      </c>
      <c r="AB8" s="10"/>
      <c r="AC8" s="10"/>
      <c r="AD8" s="10"/>
      <c r="AE8" s="10"/>
      <c r="AF8" s="10"/>
      <c r="AG8" s="36">
        <v>0.39774021282592492</v>
      </c>
    </row>
    <row r="9" spans="1:47" s="37" customFormat="1" x14ac:dyDescent="0.25">
      <c r="A9" s="21" t="s">
        <v>56</v>
      </c>
      <c r="B9" s="21"/>
      <c r="C9" s="21"/>
      <c r="D9" s="30">
        <v>23.807048549745293</v>
      </c>
      <c r="E9" s="30">
        <v>25.375939849624064</v>
      </c>
      <c r="F9" s="31">
        <v>3.9202874877491021</v>
      </c>
      <c r="G9" s="31">
        <v>2.0808235680648339</v>
      </c>
      <c r="H9" s="31">
        <v>1.8378378378378375</v>
      </c>
      <c r="I9" s="31">
        <v>2.500260443796229</v>
      </c>
      <c r="J9" s="31">
        <v>2.3602617744877166</v>
      </c>
      <c r="K9" s="32">
        <v>3.0106530801296896</v>
      </c>
      <c r="L9" s="32">
        <v>1.3003901170351106</v>
      </c>
      <c r="M9" s="32">
        <v>0.57796786498670671</v>
      </c>
      <c r="N9" s="32">
        <v>5.3262316910785614</v>
      </c>
      <c r="O9" s="32">
        <v>0.45845272206303728</v>
      </c>
      <c r="P9" s="32">
        <v>0.89837170129140931</v>
      </c>
      <c r="Q9" s="32">
        <v>1.1880717595342758</v>
      </c>
      <c r="R9" s="33">
        <v>1.5</v>
      </c>
      <c r="S9" s="33">
        <v>1.7</v>
      </c>
      <c r="T9" s="33">
        <v>1.7</v>
      </c>
      <c r="U9" s="34">
        <v>29.6</v>
      </c>
      <c r="V9" s="34">
        <v>20.8</v>
      </c>
      <c r="W9" s="34">
        <v>28.4</v>
      </c>
      <c r="X9" s="35">
        <v>0.6</v>
      </c>
      <c r="Y9" s="35">
        <v>1</v>
      </c>
      <c r="Z9" s="35">
        <v>0.4</v>
      </c>
      <c r="AA9" s="35">
        <v>0.4</v>
      </c>
      <c r="AB9" s="10">
        <v>1.22</v>
      </c>
      <c r="AC9" s="10">
        <v>1.34</v>
      </c>
      <c r="AD9" s="10">
        <v>3.62</v>
      </c>
      <c r="AE9" s="10">
        <v>4.1399999999999997</v>
      </c>
      <c r="AF9" s="10">
        <v>0.83</v>
      </c>
      <c r="AG9" s="36">
        <v>1.5439207223786415</v>
      </c>
      <c r="AH9" s="37">
        <v>0.73</v>
      </c>
      <c r="AI9" s="37">
        <v>0.84</v>
      </c>
      <c r="AJ9" s="37">
        <v>0.44</v>
      </c>
      <c r="AK9" s="37">
        <v>0.99</v>
      </c>
      <c r="AL9" s="37">
        <v>1.95</v>
      </c>
      <c r="AM9" s="37">
        <v>1.22</v>
      </c>
      <c r="AN9" s="37">
        <v>1</v>
      </c>
      <c r="AO9" s="37">
        <v>1.2</v>
      </c>
      <c r="AP9" s="37">
        <v>1.5</v>
      </c>
      <c r="AS9" s="37">
        <v>37.4</v>
      </c>
      <c r="AT9" s="37">
        <v>38.200000000000003</v>
      </c>
      <c r="AU9" s="37">
        <v>28.8</v>
      </c>
    </row>
    <row r="10" spans="1:47" s="37" customFormat="1" x14ac:dyDescent="0.25">
      <c r="A10" s="21" t="s">
        <v>57</v>
      </c>
      <c r="B10" s="21"/>
      <c r="C10" s="21"/>
      <c r="D10" s="30">
        <v>4.7718058010188162</v>
      </c>
      <c r="E10" s="30">
        <v>5.2213868003341695</v>
      </c>
      <c r="F10" s="31">
        <v>1.6770118697593381</v>
      </c>
      <c r="G10" s="31">
        <v>0.87613623918519323</v>
      </c>
      <c r="H10" s="31">
        <v>0.7675675675675675</v>
      </c>
      <c r="I10" s="31">
        <v>1.1563704552557561</v>
      </c>
      <c r="J10" s="31">
        <v>0.99774702285162542</v>
      </c>
      <c r="K10" s="32">
        <v>0.71792496526169525</v>
      </c>
      <c r="L10" s="32">
        <v>0.41376049178389879</v>
      </c>
      <c r="M10" s="32">
        <v>0.19650907409548027</v>
      </c>
      <c r="N10" s="32">
        <v>0.69906790945406116</v>
      </c>
      <c r="O10" s="32">
        <v>0.13753581661891118</v>
      </c>
      <c r="P10" s="32">
        <v>0.25828186412128018</v>
      </c>
      <c r="Q10" s="32">
        <v>0.36830224545562551</v>
      </c>
      <c r="R10" s="33">
        <v>0.79</v>
      </c>
      <c r="S10" s="33">
        <v>0.88</v>
      </c>
      <c r="T10" s="33">
        <v>0.81</v>
      </c>
      <c r="U10" s="34">
        <v>5.92</v>
      </c>
      <c r="V10" s="34">
        <v>4.2</v>
      </c>
      <c r="W10" s="34">
        <v>5.35</v>
      </c>
      <c r="X10" s="35">
        <v>0.18</v>
      </c>
      <c r="Y10" s="35">
        <v>0.23</v>
      </c>
      <c r="Z10" s="35">
        <v>0.14000000000000001</v>
      </c>
      <c r="AA10" s="35">
        <v>0.21</v>
      </c>
      <c r="AB10" s="10">
        <v>0.37</v>
      </c>
      <c r="AC10" s="10">
        <v>0.41</v>
      </c>
      <c r="AD10" s="10">
        <v>0.67</v>
      </c>
      <c r="AE10" s="10">
        <v>0.77</v>
      </c>
      <c r="AF10" s="10">
        <v>0.28000000000000003</v>
      </c>
      <c r="AG10" s="36">
        <v>0.37047735902914886</v>
      </c>
      <c r="AH10" s="37">
        <v>0.43</v>
      </c>
      <c r="AI10" s="37">
        <v>0.49</v>
      </c>
      <c r="AJ10" s="37">
        <v>0.25</v>
      </c>
      <c r="AK10" s="37">
        <v>0.42</v>
      </c>
      <c r="AL10" s="37">
        <v>0.66</v>
      </c>
      <c r="AM10" s="37">
        <v>0.62</v>
      </c>
      <c r="AN10" s="37">
        <v>0.4</v>
      </c>
      <c r="AO10" s="37">
        <v>0.54</v>
      </c>
      <c r="AP10" s="37">
        <v>0.63</v>
      </c>
      <c r="AS10" s="37">
        <v>7.32</v>
      </c>
      <c r="AT10" s="37">
        <v>7.82</v>
      </c>
      <c r="AU10" s="37">
        <v>6.08</v>
      </c>
    </row>
    <row r="11" spans="1:47" s="37" customFormat="1" x14ac:dyDescent="0.25">
      <c r="A11" s="21" t="s">
        <v>58</v>
      </c>
      <c r="B11" s="21"/>
      <c r="C11" s="21"/>
      <c r="D11" s="30">
        <v>1.0292130159060191</v>
      </c>
      <c r="E11" s="30">
        <v>1.138262322472849</v>
      </c>
      <c r="F11" s="31">
        <v>0.59893281062833514</v>
      </c>
      <c r="G11" s="31">
        <v>0.32855108969444746</v>
      </c>
      <c r="H11" s="31">
        <v>0.28108108108108104</v>
      </c>
      <c r="I11" s="31">
        <v>0.48963433691009484</v>
      </c>
      <c r="J11" s="31">
        <v>0.30039695311661846</v>
      </c>
      <c r="K11" s="32">
        <v>0.19685039370078741</v>
      </c>
      <c r="L11" s="32">
        <v>0.11821728336682823</v>
      </c>
      <c r="M11" s="32">
        <v>0.12715293029707547</v>
      </c>
      <c r="N11" s="32">
        <v>0.27740790057700843</v>
      </c>
      <c r="O11" s="32">
        <v>8.0229226361031525E-2</v>
      </c>
      <c r="P11" s="32">
        <v>0.10106681639528355</v>
      </c>
      <c r="Q11" s="32">
        <v>0.10692645835808483</v>
      </c>
      <c r="R11" s="33">
        <v>0.34</v>
      </c>
      <c r="S11" s="33">
        <v>0.38</v>
      </c>
      <c r="T11" s="33">
        <v>0.41</v>
      </c>
      <c r="U11" s="34">
        <v>1.47</v>
      </c>
      <c r="V11" s="34">
        <v>1</v>
      </c>
      <c r="W11" s="34">
        <v>1.24</v>
      </c>
      <c r="X11" s="35">
        <v>0.1</v>
      </c>
      <c r="Y11" s="35">
        <v>7.0000000000000007E-2</v>
      </c>
      <c r="Z11" s="35">
        <v>0.11</v>
      </c>
      <c r="AA11" s="35">
        <v>0.13</v>
      </c>
      <c r="AB11" s="10">
        <v>0.14000000000000001</v>
      </c>
      <c r="AC11" s="10">
        <v>0.15</v>
      </c>
      <c r="AD11" s="10">
        <v>0.19</v>
      </c>
      <c r="AE11" s="10">
        <v>0.22</v>
      </c>
      <c r="AF11" s="10">
        <v>0.1</v>
      </c>
      <c r="AG11" s="36">
        <v>9.9417930888475808E-2</v>
      </c>
      <c r="AH11" s="37">
        <v>0.18</v>
      </c>
      <c r="AI11" s="37">
        <v>0.24</v>
      </c>
      <c r="AJ11" s="37">
        <v>0.14000000000000001</v>
      </c>
      <c r="AK11" s="37">
        <v>0.13</v>
      </c>
      <c r="AL11" s="37">
        <v>0.3</v>
      </c>
      <c r="AM11" s="37">
        <v>0.25</v>
      </c>
      <c r="AN11" s="37">
        <v>0.09</v>
      </c>
      <c r="AO11" s="37">
        <v>0.17</v>
      </c>
      <c r="AP11" s="37">
        <v>0.21</v>
      </c>
      <c r="AS11" s="37">
        <v>1.61</v>
      </c>
      <c r="AT11" s="37">
        <v>1.39</v>
      </c>
      <c r="AU11" s="37">
        <v>1</v>
      </c>
    </row>
    <row r="12" spans="1:47" s="37" customFormat="1" x14ac:dyDescent="0.25">
      <c r="A12" s="21" t="s">
        <v>59</v>
      </c>
      <c r="B12" s="21"/>
      <c r="C12" s="21"/>
      <c r="D12" s="30">
        <v>4.574280070693419</v>
      </c>
      <c r="E12" s="30">
        <v>4.9394319131161248</v>
      </c>
      <c r="F12" s="31">
        <v>3.0491124904715239</v>
      </c>
      <c r="G12" s="31">
        <v>1.434673091665754</v>
      </c>
      <c r="H12" s="31">
        <v>1.5999999999999996</v>
      </c>
      <c r="I12" s="31">
        <v>2.2710699031149084</v>
      </c>
      <c r="J12" s="31">
        <v>1.716554017809248</v>
      </c>
      <c r="K12" s="32">
        <v>0.84529874942102823</v>
      </c>
      <c r="L12" s="32">
        <v>0.60290814517082392</v>
      </c>
      <c r="M12" s="32">
        <v>0.33522136169228983</v>
      </c>
      <c r="N12" s="32">
        <v>0.82112738570794497</v>
      </c>
      <c r="O12" s="32">
        <v>0.30945558739255014</v>
      </c>
      <c r="P12" s="32">
        <v>0.38180797304884895</v>
      </c>
      <c r="Q12" s="32">
        <v>0.53463229179042415</v>
      </c>
      <c r="R12" s="33">
        <v>1.73</v>
      </c>
      <c r="S12" s="33">
        <v>1.9</v>
      </c>
      <c r="T12" s="33">
        <v>1.82</v>
      </c>
      <c r="U12" s="34">
        <v>5.76</v>
      </c>
      <c r="V12" s="34">
        <v>4.5</v>
      </c>
      <c r="W12" s="34">
        <v>5.4</v>
      </c>
      <c r="X12" s="35">
        <v>0.28999999999999998</v>
      </c>
      <c r="Y12" s="35">
        <v>0.25</v>
      </c>
      <c r="Z12" s="35">
        <v>0.22</v>
      </c>
      <c r="AA12" s="35">
        <v>0.48</v>
      </c>
      <c r="AB12" s="10">
        <v>0.54</v>
      </c>
      <c r="AC12" s="10">
        <v>0.59</v>
      </c>
      <c r="AD12" s="10">
        <v>0.67</v>
      </c>
      <c r="AE12" s="10">
        <v>0.77</v>
      </c>
      <c r="AF12" s="10">
        <v>0.37</v>
      </c>
      <c r="AG12" s="36">
        <v>0.43736914336830979</v>
      </c>
      <c r="AH12" s="37">
        <v>0.95</v>
      </c>
      <c r="AI12" s="37">
        <v>1.1000000000000001</v>
      </c>
      <c r="AJ12" s="37">
        <v>0.56000000000000005</v>
      </c>
      <c r="AK12" s="37">
        <v>0.8</v>
      </c>
      <c r="AL12" s="37">
        <v>1.27</v>
      </c>
      <c r="AM12" s="37">
        <v>1.07</v>
      </c>
    </row>
    <row r="13" spans="1:47" s="37" customFormat="1" x14ac:dyDescent="0.25">
      <c r="A13" s="21" t="s">
        <v>60</v>
      </c>
      <c r="B13" s="21"/>
      <c r="C13" s="21"/>
      <c r="D13" s="30">
        <v>0.72772637488304392</v>
      </c>
      <c r="E13" s="30">
        <v>0.78320802005012535</v>
      </c>
      <c r="F13" s="31">
        <v>0.63160187302624415</v>
      </c>
      <c r="G13" s="31">
        <v>0.3175993867046325</v>
      </c>
      <c r="H13" s="31">
        <v>0.3351351351351351</v>
      </c>
      <c r="I13" s="31">
        <v>0.47921658506094389</v>
      </c>
      <c r="J13" s="31">
        <v>0.36476772878446523</v>
      </c>
      <c r="K13" s="32">
        <v>0.13895321908290875</v>
      </c>
      <c r="L13" s="32">
        <v>0.11821728336682823</v>
      </c>
      <c r="M13" s="32">
        <v>5.779678649867067E-2</v>
      </c>
      <c r="N13" s="32">
        <v>0.15534842432312473</v>
      </c>
      <c r="O13" s="32">
        <v>5.730659025787966E-2</v>
      </c>
      <c r="P13" s="32">
        <v>7.8607523862998324E-2</v>
      </c>
      <c r="Q13" s="32">
        <v>0.10692645835808483</v>
      </c>
      <c r="R13" s="33">
        <v>0.41</v>
      </c>
      <c r="S13" s="33">
        <v>0.42</v>
      </c>
      <c r="T13" s="33">
        <v>0.4</v>
      </c>
      <c r="U13" s="34">
        <v>0.9</v>
      </c>
      <c r="V13" s="34">
        <v>0.78</v>
      </c>
      <c r="W13" s="34">
        <v>0.89</v>
      </c>
      <c r="X13" s="35">
        <v>0.08</v>
      </c>
      <c r="Y13" s="35">
        <v>0.06</v>
      </c>
      <c r="Z13" s="35">
        <v>0.03</v>
      </c>
      <c r="AA13" s="35">
        <v>0.12</v>
      </c>
      <c r="AB13" s="10">
        <v>0.13</v>
      </c>
      <c r="AC13" s="10">
        <v>0.14000000000000001</v>
      </c>
      <c r="AD13" s="10">
        <v>0.13</v>
      </c>
      <c r="AE13" s="10">
        <v>0.15</v>
      </c>
      <c r="AF13" s="10">
        <v>0.14000000000000001</v>
      </c>
      <c r="AG13" s="36">
        <v>7.2082118089750596E-2</v>
      </c>
      <c r="AH13" s="37">
        <v>0.21</v>
      </c>
      <c r="AI13" s="37">
        <v>0.25</v>
      </c>
      <c r="AJ13" s="37">
        <v>0.12</v>
      </c>
      <c r="AK13" s="37">
        <v>0.18</v>
      </c>
      <c r="AL13" s="37">
        <v>0.28000000000000003</v>
      </c>
      <c r="AM13" s="37">
        <v>0.25</v>
      </c>
      <c r="AN13" s="37">
        <v>0.15</v>
      </c>
      <c r="AO13" s="37">
        <v>0.2</v>
      </c>
      <c r="AP13" s="37">
        <v>0.25</v>
      </c>
      <c r="AS13" s="37">
        <v>0.93</v>
      </c>
      <c r="AT13" s="37">
        <v>1.1399999999999999</v>
      </c>
      <c r="AU13" s="37">
        <v>1.06</v>
      </c>
    </row>
    <row r="14" spans="1:47" s="37" customFormat="1" x14ac:dyDescent="0.25">
      <c r="A14" s="21" t="s">
        <v>61</v>
      </c>
      <c r="B14" s="21"/>
      <c r="C14" s="21"/>
      <c r="D14" s="30">
        <v>4.4079426135772941</v>
      </c>
      <c r="E14" s="30">
        <v>4.6052631578947372</v>
      </c>
      <c r="F14" s="31">
        <v>4.867690297288469</v>
      </c>
      <c r="G14" s="31">
        <v>2.3327127368305769</v>
      </c>
      <c r="H14" s="31">
        <v>2.6594594594594589</v>
      </c>
      <c r="I14" s="31">
        <v>3.6045421398062301</v>
      </c>
      <c r="J14" s="31">
        <v>2.8323141293852592</v>
      </c>
      <c r="K14" s="32">
        <v>0.94951366373320978</v>
      </c>
      <c r="L14" s="32">
        <v>0.81569925523111475</v>
      </c>
      <c r="M14" s="32">
        <v>0.48549300658883365</v>
      </c>
      <c r="N14" s="32">
        <v>1.1651131824234353</v>
      </c>
      <c r="O14" s="32">
        <v>0.51575931232091687</v>
      </c>
      <c r="P14" s="32">
        <v>0.53902302077484565</v>
      </c>
      <c r="Q14" s="32">
        <v>0.76036592610193654</v>
      </c>
      <c r="R14" s="33">
        <v>2.21</v>
      </c>
      <c r="S14" s="33">
        <v>2.62</v>
      </c>
      <c r="T14" s="33">
        <v>2.44</v>
      </c>
      <c r="U14" s="34">
        <v>3.92</v>
      </c>
      <c r="V14" s="34">
        <v>3.72</v>
      </c>
      <c r="W14" s="34">
        <v>4.17</v>
      </c>
      <c r="X14" s="35">
        <v>0.2</v>
      </c>
      <c r="Y14" s="35">
        <v>0.12</v>
      </c>
      <c r="Z14" s="35">
        <v>0.2</v>
      </c>
      <c r="AA14" s="35">
        <v>0.56999999999999995</v>
      </c>
      <c r="AB14" s="10"/>
      <c r="AC14" s="10"/>
      <c r="AD14" s="10"/>
      <c r="AE14" s="10"/>
      <c r="AF14" s="10"/>
      <c r="AG14" s="36">
        <v>0.4431697475051129</v>
      </c>
      <c r="AI14" s="37" t="s">
        <v>62</v>
      </c>
    </row>
    <row r="15" spans="1:47" s="37" customFormat="1" x14ac:dyDescent="0.25">
      <c r="A15" s="21" t="s">
        <v>63</v>
      </c>
      <c r="B15" s="21"/>
      <c r="C15" s="21"/>
      <c r="D15" s="30">
        <v>0.87327164985965267</v>
      </c>
      <c r="E15" s="30">
        <v>0.88763575605680878</v>
      </c>
      <c r="F15" s="31">
        <v>1.1325274964608518</v>
      </c>
      <c r="G15" s="31">
        <v>0.55853685248056073</v>
      </c>
      <c r="H15" s="31">
        <v>0.61621621621621603</v>
      </c>
      <c r="I15" s="31">
        <v>0.84383789978122725</v>
      </c>
      <c r="J15" s="31">
        <v>0.68662160712369924</v>
      </c>
      <c r="K15" s="32">
        <v>0.22000926354793887</v>
      </c>
      <c r="L15" s="32">
        <v>0.17732592505024233</v>
      </c>
      <c r="M15" s="32">
        <v>0.10403421569760721</v>
      </c>
      <c r="N15" s="32">
        <v>0.27740790057700843</v>
      </c>
      <c r="O15" s="32">
        <v>0.12607449856733524</v>
      </c>
      <c r="P15" s="32">
        <v>0.12352610892756878</v>
      </c>
      <c r="Q15" s="32">
        <v>0.16633004633479864</v>
      </c>
      <c r="R15" s="33">
        <v>0.56000000000000005</v>
      </c>
      <c r="S15" s="33">
        <v>0.67</v>
      </c>
      <c r="T15" s="33">
        <v>0.63</v>
      </c>
      <c r="U15" s="34">
        <v>0.84</v>
      </c>
      <c r="V15" s="34">
        <v>0.85</v>
      </c>
      <c r="W15" s="34">
        <v>0.92</v>
      </c>
      <c r="X15" s="35">
        <v>0.05</v>
      </c>
      <c r="Y15" s="35">
        <v>0.03</v>
      </c>
      <c r="Z15" s="35">
        <v>0.05</v>
      </c>
      <c r="AA15" s="35">
        <v>0.15</v>
      </c>
      <c r="AB15" s="10">
        <v>0.23</v>
      </c>
      <c r="AC15" s="10">
        <v>0.25</v>
      </c>
      <c r="AD15" s="10">
        <v>0.16</v>
      </c>
      <c r="AE15" s="10">
        <v>0.18</v>
      </c>
      <c r="AF15" s="10"/>
      <c r="AG15" s="36">
        <v>0.10920754630100406</v>
      </c>
      <c r="AH15" s="37">
        <v>0.43</v>
      </c>
      <c r="AI15" s="37">
        <v>0.47</v>
      </c>
      <c r="AJ15" s="37">
        <v>0.26</v>
      </c>
      <c r="AK15" s="37">
        <v>0.35</v>
      </c>
      <c r="AL15" s="37">
        <v>0.51</v>
      </c>
      <c r="AM15" s="37">
        <v>0.53</v>
      </c>
      <c r="AN15" s="37">
        <v>0.27</v>
      </c>
      <c r="AO15" s="37">
        <v>0.4</v>
      </c>
      <c r="AP15" s="37">
        <v>0.49</v>
      </c>
      <c r="AS15" s="37">
        <v>1.41</v>
      </c>
      <c r="AT15" s="37">
        <v>1.43</v>
      </c>
      <c r="AU15" s="37">
        <v>1.1000000000000001</v>
      </c>
    </row>
    <row r="16" spans="1:47" s="37" customFormat="1" x14ac:dyDescent="0.25">
      <c r="A16" s="21" t="s">
        <v>64</v>
      </c>
      <c r="B16" s="21"/>
      <c r="C16" s="21"/>
      <c r="D16" s="30">
        <v>2.5782305852999268</v>
      </c>
      <c r="E16" s="30">
        <v>2.6211361737677525</v>
      </c>
      <c r="F16" s="31">
        <v>3.6807143634977684</v>
      </c>
      <c r="G16" s="31">
        <v>1.7522724783703865</v>
      </c>
      <c r="H16" s="31">
        <v>1.9675675675675672</v>
      </c>
      <c r="I16" s="31">
        <v>2.6877799770809463</v>
      </c>
      <c r="J16" s="31">
        <v>2.2744340735972535</v>
      </c>
      <c r="K16" s="32">
        <v>0.63686892079666524</v>
      </c>
      <c r="L16" s="32">
        <v>0.56744296016077544</v>
      </c>
      <c r="M16" s="32">
        <v>0.33522136169228983</v>
      </c>
      <c r="N16" s="32">
        <v>0.88770528184642694</v>
      </c>
      <c r="O16" s="32">
        <v>0.42406876790830944</v>
      </c>
      <c r="P16" s="32">
        <v>0.39303761931499159</v>
      </c>
      <c r="Q16" s="32">
        <v>0.54651300938576686</v>
      </c>
      <c r="R16" s="33">
        <v>1.89</v>
      </c>
      <c r="S16" s="33">
        <v>2.2200000000000002</v>
      </c>
      <c r="T16" s="33">
        <v>2.1</v>
      </c>
      <c r="U16" s="34">
        <v>2.38</v>
      </c>
      <c r="V16" s="34">
        <v>2.62</v>
      </c>
      <c r="W16" s="34">
        <v>2.74</v>
      </c>
      <c r="X16" s="35">
        <v>0.18</v>
      </c>
      <c r="Y16" s="35">
        <v>0.12</v>
      </c>
      <c r="Z16" s="35">
        <v>0.19</v>
      </c>
      <c r="AA16" s="35">
        <v>0.48</v>
      </c>
      <c r="AB16" s="10"/>
      <c r="AC16" s="10"/>
      <c r="AD16" s="10"/>
      <c r="AE16" s="10"/>
      <c r="AF16" s="10">
        <v>0.46</v>
      </c>
      <c r="AG16" s="36">
        <v>0.32734599240801115</v>
      </c>
    </row>
    <row r="17" spans="1:47" s="37" customFormat="1" x14ac:dyDescent="0.25">
      <c r="A17" s="21" t="s">
        <v>65</v>
      </c>
      <c r="B17" s="21"/>
      <c r="C17" s="21"/>
      <c r="D17" s="30">
        <v>0.38465536958103747</v>
      </c>
      <c r="E17" s="30">
        <v>0.39682539682539686</v>
      </c>
      <c r="F17" s="31">
        <v>0.60982249809430489</v>
      </c>
      <c r="G17" s="31">
        <v>0.30664768371481771</v>
      </c>
      <c r="H17" s="31">
        <v>0.32432432432432429</v>
      </c>
      <c r="I17" s="31">
        <v>0.4271278258151891</v>
      </c>
      <c r="J17" s="31">
        <v>0.38622465400708084</v>
      </c>
      <c r="K17" s="32">
        <v>0.11579434923575729</v>
      </c>
      <c r="L17" s="32">
        <v>9.4573826693462579E-2</v>
      </c>
      <c r="M17" s="32">
        <v>6.935614379840481E-2</v>
      </c>
      <c r="N17" s="32">
        <v>0.15534842432312473</v>
      </c>
      <c r="O17" s="32">
        <v>8.0229226361031525E-2</v>
      </c>
      <c r="P17" s="32">
        <v>7.8607523862998324E-2</v>
      </c>
      <c r="Q17" s="32">
        <v>0.10692645835808483</v>
      </c>
      <c r="R17" s="33">
        <v>0.3</v>
      </c>
      <c r="S17" s="33">
        <v>0.33</v>
      </c>
      <c r="T17" s="33">
        <v>0.3</v>
      </c>
      <c r="U17" s="34">
        <v>0.33</v>
      </c>
      <c r="V17" s="34">
        <v>0.39</v>
      </c>
      <c r="W17" s="34">
        <v>0.39</v>
      </c>
      <c r="X17" s="35">
        <v>0.03</v>
      </c>
      <c r="Y17" s="35">
        <v>0.02</v>
      </c>
      <c r="Z17" s="35">
        <v>0.03</v>
      </c>
      <c r="AA17" s="35">
        <v>0.08</v>
      </c>
      <c r="AB17" s="10">
        <v>0.12</v>
      </c>
      <c r="AC17" s="10">
        <v>0.13</v>
      </c>
      <c r="AD17" s="10">
        <v>0.09</v>
      </c>
      <c r="AE17" s="10">
        <v>0.1</v>
      </c>
      <c r="AF17" s="10"/>
      <c r="AG17" s="36">
        <v>4.9226285331143961E-2</v>
      </c>
      <c r="AH17" s="37">
        <v>0.23</v>
      </c>
      <c r="AI17" s="37">
        <v>0.27</v>
      </c>
      <c r="AJ17" s="37">
        <v>0.14000000000000001</v>
      </c>
      <c r="AK17" s="37">
        <v>0.21</v>
      </c>
      <c r="AL17" s="37">
        <v>0.21</v>
      </c>
      <c r="AM17" s="37">
        <v>0.28000000000000003</v>
      </c>
    </row>
    <row r="18" spans="1:47" s="37" customFormat="1" x14ac:dyDescent="0.25">
      <c r="A18" s="21" t="s">
        <v>66</v>
      </c>
      <c r="B18" s="21"/>
      <c r="C18" s="21"/>
      <c r="D18" s="30">
        <v>2.6717954049277468</v>
      </c>
      <c r="E18" s="30">
        <v>2.6420217209690895</v>
      </c>
      <c r="F18" s="31">
        <v>4.1707502994664063</v>
      </c>
      <c r="G18" s="31">
        <v>2.1684371919833532</v>
      </c>
      <c r="H18" s="31">
        <v>2.2162162162162158</v>
      </c>
      <c r="I18" s="31">
        <v>2.8961350140639652</v>
      </c>
      <c r="J18" s="31">
        <v>2.6606587276043343</v>
      </c>
      <c r="K18" s="32">
        <v>0.69476609541454382</v>
      </c>
      <c r="L18" s="32">
        <v>0.63837333018087239</v>
      </c>
      <c r="M18" s="32">
        <v>0.39301814819096054</v>
      </c>
      <c r="N18" s="32">
        <v>0.94318686196182866</v>
      </c>
      <c r="O18" s="32">
        <v>0.5386819484240688</v>
      </c>
      <c r="P18" s="32">
        <v>0.44918585064570465</v>
      </c>
      <c r="Q18" s="32">
        <v>0.57027444457645238</v>
      </c>
      <c r="R18" s="33">
        <v>2.15</v>
      </c>
      <c r="S18" s="33">
        <v>2.1800000000000002</v>
      </c>
      <c r="T18" s="33">
        <v>2.0299999999999998</v>
      </c>
      <c r="U18" s="34">
        <v>2.1</v>
      </c>
      <c r="V18" s="34">
        <v>2.63</v>
      </c>
      <c r="W18" s="34">
        <v>2.52</v>
      </c>
      <c r="X18" s="35">
        <v>0.11</v>
      </c>
      <c r="Y18" s="35">
        <v>7.0000000000000007E-2</v>
      </c>
      <c r="Z18" s="35">
        <v>0.19</v>
      </c>
      <c r="AA18" s="35">
        <v>0.46</v>
      </c>
      <c r="AB18" s="10">
        <v>0.81</v>
      </c>
      <c r="AC18" s="10">
        <v>0.89</v>
      </c>
      <c r="AD18" s="10">
        <v>0.67</v>
      </c>
      <c r="AE18" s="10">
        <v>0.79</v>
      </c>
      <c r="AF18" s="10"/>
      <c r="AG18" s="36">
        <v>0.34902383487152222</v>
      </c>
      <c r="AH18" s="37">
        <v>1.63</v>
      </c>
      <c r="AI18" s="37">
        <v>1.85</v>
      </c>
      <c r="AJ18" s="37">
        <v>0.98</v>
      </c>
      <c r="AK18" s="37">
        <v>1.55</v>
      </c>
      <c r="AL18" s="37">
        <v>2.02</v>
      </c>
      <c r="AM18" s="37">
        <v>2.16</v>
      </c>
      <c r="AN18">
        <v>1.07</v>
      </c>
      <c r="AO18">
        <v>1.03</v>
      </c>
      <c r="AP18">
        <v>1.39</v>
      </c>
      <c r="AS18" s="37">
        <v>3.68</v>
      </c>
      <c r="AT18" s="37">
        <v>3.24</v>
      </c>
      <c r="AU18" s="37">
        <v>2.0699999999999998</v>
      </c>
    </row>
    <row r="19" spans="1:47" s="37" customFormat="1" x14ac:dyDescent="0.25">
      <c r="A19" s="21" t="s">
        <v>67</v>
      </c>
      <c r="B19" s="21"/>
      <c r="C19" s="21"/>
      <c r="D19" s="30">
        <v>0.43663582492982633</v>
      </c>
      <c r="E19" s="30">
        <v>0.4281537176274019</v>
      </c>
      <c r="F19" s="31">
        <v>0.71871937275400211</v>
      </c>
      <c r="G19" s="31">
        <v>0.38330960464352204</v>
      </c>
      <c r="H19" s="31">
        <v>0.39999999999999991</v>
      </c>
      <c r="I19" s="31">
        <v>0.48963433691009484</v>
      </c>
      <c r="J19" s="31">
        <v>0.49350928012015882</v>
      </c>
      <c r="K19" s="32">
        <v>0.11579434923575729</v>
      </c>
      <c r="L19" s="32">
        <v>0.1063955550301454</v>
      </c>
      <c r="M19" s="32">
        <v>6.935614379840481E-2</v>
      </c>
      <c r="N19" s="32">
        <v>0.16644474034620504</v>
      </c>
      <c r="O19" s="32">
        <v>0.10315186246418338</v>
      </c>
      <c r="P19" s="32">
        <v>7.8607523862998324E-2</v>
      </c>
      <c r="Q19" s="32">
        <v>9.5045740762742068E-2</v>
      </c>
      <c r="R19" s="33">
        <v>0.36</v>
      </c>
      <c r="S19" s="33">
        <v>0.37</v>
      </c>
      <c r="T19" s="33">
        <v>0.34</v>
      </c>
      <c r="U19" s="34">
        <v>0.33</v>
      </c>
      <c r="V19" s="34">
        <v>0.43</v>
      </c>
      <c r="W19" s="34">
        <v>0.42</v>
      </c>
      <c r="X19" s="35">
        <v>0.04</v>
      </c>
      <c r="Y19" s="35">
        <v>0.04</v>
      </c>
      <c r="Z19" s="35">
        <v>0.05</v>
      </c>
      <c r="AA19" s="35">
        <v>0.1</v>
      </c>
      <c r="AB19" s="10">
        <v>0.12</v>
      </c>
      <c r="AC19" s="10">
        <v>0.13</v>
      </c>
      <c r="AD19" s="10">
        <v>0.12</v>
      </c>
      <c r="AE19" s="10">
        <v>0.14000000000000001</v>
      </c>
      <c r="AF19" s="10"/>
      <c r="AG19" s="36">
        <v>6.2560126672228294E-2</v>
      </c>
      <c r="AH19">
        <v>0.28000000000000003</v>
      </c>
      <c r="AI19">
        <v>0.32</v>
      </c>
      <c r="AJ19">
        <v>0.17</v>
      </c>
      <c r="AK19">
        <v>0.28000000000000003</v>
      </c>
      <c r="AL19">
        <v>0.34</v>
      </c>
      <c r="AM19">
        <v>0.39</v>
      </c>
      <c r="AN19">
        <v>0.17</v>
      </c>
      <c r="AO19">
        <v>0.21</v>
      </c>
      <c r="AP19">
        <v>0.21</v>
      </c>
      <c r="AS19">
        <v>0.57999999999999996</v>
      </c>
      <c r="AT19">
        <v>0.57999999999999996</v>
      </c>
      <c r="AU19">
        <v>0.35</v>
      </c>
    </row>
    <row r="20" spans="1:47" x14ac:dyDescent="0.25">
      <c r="D20" s="30"/>
      <c r="E20" s="30"/>
      <c r="F20" s="31"/>
      <c r="G20" s="31"/>
      <c r="H20" s="31"/>
      <c r="I20" s="31"/>
      <c r="J20" s="31"/>
      <c r="K20" s="32"/>
      <c r="L20" s="32"/>
      <c r="M20" s="32"/>
      <c r="N20" s="32"/>
      <c r="O20" s="32"/>
      <c r="P20" s="32"/>
      <c r="Q20" s="32"/>
      <c r="R20" s="33"/>
      <c r="S20" s="33"/>
      <c r="T20" s="33"/>
      <c r="U20" s="38"/>
      <c r="V20" s="38"/>
      <c r="W20" s="38"/>
      <c r="X20" s="39"/>
      <c r="Y20" s="39"/>
      <c r="Z20" s="39"/>
      <c r="AA20" s="39"/>
    </row>
    <row r="21" spans="1:47" x14ac:dyDescent="0.25">
      <c r="D21" s="30"/>
      <c r="E21" s="40" t="s">
        <v>68</v>
      </c>
      <c r="F21" s="41" t="s">
        <v>69</v>
      </c>
      <c r="G21" s="31"/>
      <c r="H21" s="31"/>
      <c r="I21" s="31"/>
      <c r="J21" s="31"/>
      <c r="K21" s="32"/>
      <c r="L21" s="32"/>
      <c r="M21" s="32"/>
      <c r="N21" s="32"/>
      <c r="O21" s="32"/>
      <c r="P21" s="32"/>
      <c r="Q21" s="32"/>
      <c r="R21" s="33"/>
      <c r="S21" s="33"/>
      <c r="T21" s="33"/>
      <c r="U21" s="38"/>
      <c r="V21" s="38"/>
      <c r="W21" s="38"/>
      <c r="X21" s="39"/>
      <c r="Y21" s="39"/>
      <c r="Z21" s="39"/>
      <c r="AA21" s="39"/>
    </row>
    <row r="22" spans="1:47" x14ac:dyDescent="0.25">
      <c r="A22" s="1" t="s">
        <v>52</v>
      </c>
      <c r="B22" s="1">
        <v>0.31</v>
      </c>
      <c r="C22" s="1">
        <f>C6/0.31</f>
        <v>0</v>
      </c>
      <c r="D22" s="42">
        <f t="shared" ref="D22:AU22" si="0">D6/0.31</f>
        <v>96.918397392257916</v>
      </c>
      <c r="E22" s="42">
        <f t="shared" si="0"/>
        <v>96.006144393241186</v>
      </c>
      <c r="F22" s="43">
        <f>F6/0.31</f>
        <v>5.6204838534037309</v>
      </c>
      <c r="G22" s="43">
        <f>G6/0.31</f>
        <v>5.2992111241039916</v>
      </c>
      <c r="H22" s="43">
        <f t="shared" si="0"/>
        <v>5.2310374891020039</v>
      </c>
      <c r="I22" s="43">
        <f t="shared" si="0"/>
        <v>5.0408476689440098</v>
      </c>
      <c r="J22" s="43">
        <f>J6/0.31</f>
        <v>4.845112147042232</v>
      </c>
      <c r="K22" s="39">
        <f t="shared" si="0"/>
        <v>12.7000254000508</v>
      </c>
      <c r="L22" s="39">
        <f t="shared" si="0"/>
        <v>4.5761529045223828</v>
      </c>
      <c r="M22" s="39">
        <f t="shared" si="0"/>
        <v>3.3559424418582968</v>
      </c>
      <c r="N22" s="39">
        <f t="shared" si="0"/>
        <v>51.186231977435099</v>
      </c>
      <c r="O22" s="39">
        <f t="shared" si="0"/>
        <v>4.0669193086237181</v>
      </c>
      <c r="P22" s="39">
        <f t="shared" si="0"/>
        <v>3.9847131912118972</v>
      </c>
      <c r="Q22" s="39">
        <f t="shared" si="0"/>
        <v>5.3654853656386656</v>
      </c>
      <c r="R22" s="44">
        <f t="shared" si="0"/>
        <v>9.67741935483871</v>
      </c>
      <c r="S22" s="44">
        <f t="shared" si="0"/>
        <v>2.903225806451613</v>
      </c>
      <c r="T22" s="44">
        <f t="shared" si="0"/>
        <v>4.838709677419355</v>
      </c>
      <c r="U22" s="38">
        <f t="shared" si="0"/>
        <v>105.48387096774195</v>
      </c>
      <c r="V22" s="38">
        <f t="shared" si="0"/>
        <v>93.225806451612897</v>
      </c>
      <c r="W22" s="38">
        <f t="shared" si="0"/>
        <v>108.38709677419355</v>
      </c>
      <c r="X22" s="39">
        <f>X6/0.31</f>
        <v>4.5161290322580641</v>
      </c>
      <c r="Y22" s="39">
        <f t="shared" si="0"/>
        <v>7.0967741935483879</v>
      </c>
      <c r="Z22" s="39">
        <f t="shared" si="0"/>
        <v>4.838709677419355</v>
      </c>
      <c r="AA22" s="39">
        <f t="shared" si="0"/>
        <v>2.580645161290323</v>
      </c>
      <c r="AB22" s="39">
        <f t="shared" si="0"/>
        <v>4.4516129032258061</v>
      </c>
      <c r="AC22" s="39">
        <f t="shared" si="0"/>
        <v>4.903225806451613</v>
      </c>
      <c r="AD22" s="39">
        <f t="shared" si="0"/>
        <v>15.064516129032258</v>
      </c>
      <c r="AE22" s="39">
        <f t="shared" si="0"/>
        <v>17.225806451612904</v>
      </c>
      <c r="AF22" s="39">
        <f t="shared" si="0"/>
        <v>2.7741935483870965</v>
      </c>
      <c r="AG22" s="39">
        <f t="shared" si="0"/>
        <v>5.3423484738470259</v>
      </c>
      <c r="AH22" s="39">
        <f t="shared" si="0"/>
        <v>0.58064516129032251</v>
      </c>
      <c r="AI22" s="39">
        <f t="shared" si="0"/>
        <v>1.6129032258064517</v>
      </c>
      <c r="AJ22" s="39">
        <f t="shared" si="0"/>
        <v>0.77419354838709675</v>
      </c>
      <c r="AK22" s="39">
        <f t="shared" si="0"/>
        <v>0.70967741935483875</v>
      </c>
      <c r="AL22" s="39">
        <f t="shared" si="0"/>
        <v>3.129032258064516</v>
      </c>
      <c r="AM22" s="39">
        <f t="shared" si="0"/>
        <v>0.83870967741935487</v>
      </c>
      <c r="AN22" s="39">
        <f t="shared" si="0"/>
        <v>0.54838709677419362</v>
      </c>
      <c r="AO22" s="39">
        <f t="shared" si="0"/>
        <v>0.90322580645161299</v>
      </c>
      <c r="AP22" s="39">
        <f t="shared" si="0"/>
        <v>1.0967741935483872</v>
      </c>
      <c r="AQ22">
        <v>11</v>
      </c>
      <c r="AR22">
        <v>1.57</v>
      </c>
      <c r="AS22" s="39">
        <f t="shared" si="0"/>
        <v>112.90322580645162</v>
      </c>
      <c r="AT22" s="39">
        <f t="shared" si="0"/>
        <v>116.7741935483871</v>
      </c>
      <c r="AU22" s="39">
        <f t="shared" si="0"/>
        <v>106.7741935483871</v>
      </c>
    </row>
    <row r="23" spans="1:47" x14ac:dyDescent="0.25">
      <c r="A23" s="1" t="s">
        <v>54</v>
      </c>
      <c r="B23" s="1">
        <v>0.80800000000000005</v>
      </c>
      <c r="C23" s="1">
        <f>C7/0.808</f>
        <v>0</v>
      </c>
      <c r="D23" s="42">
        <f t="shared" ref="D23:AU23" si="1">D7/0.808</f>
        <v>78.614005490371241</v>
      </c>
      <c r="E23" s="42">
        <f t="shared" si="1"/>
        <v>78.967013242677652</v>
      </c>
      <c r="F23" s="43">
        <f>F7/0.808</f>
        <v>5.6604811085486206</v>
      </c>
      <c r="G23" s="43">
        <f>G7/0.808</f>
        <v>3.3885219646704563</v>
      </c>
      <c r="H23" s="43">
        <f t="shared" si="1"/>
        <v>2.8097404335028089</v>
      </c>
      <c r="I23" s="43">
        <f t="shared" si="1"/>
        <v>3.2233143097620522</v>
      </c>
      <c r="J23" s="43">
        <f>J7/0.808</f>
        <v>2.9211160575343027</v>
      </c>
      <c r="K23" s="39">
        <f t="shared" si="1"/>
        <v>8.741900127947023</v>
      </c>
      <c r="L23" s="39">
        <f t="shared" si="1"/>
        <v>3.0724788993853869</v>
      </c>
      <c r="M23" s="39">
        <f t="shared" si="1"/>
        <v>1.4306135271948186</v>
      </c>
      <c r="N23" s="39">
        <f t="shared" si="1"/>
        <v>27.603459413850835</v>
      </c>
      <c r="O23" s="39">
        <f t="shared" si="1"/>
        <v>0.99293596981474641</v>
      </c>
      <c r="P23" s="39">
        <f t="shared" si="1"/>
        <v>2.5016538711703844</v>
      </c>
      <c r="Q23" s="39">
        <f t="shared" si="1"/>
        <v>2.7937330979147577</v>
      </c>
      <c r="R23" s="44">
        <f t="shared" si="1"/>
        <v>2.3514851485148514</v>
      </c>
      <c r="S23" s="44">
        <f t="shared" si="1"/>
        <v>1.9801980198019802</v>
      </c>
      <c r="T23" s="44">
        <f t="shared" si="1"/>
        <v>2.2277227722772275</v>
      </c>
      <c r="U23" s="38">
        <f t="shared" si="1"/>
        <v>82.301980198019791</v>
      </c>
      <c r="V23" s="38">
        <f t="shared" si="1"/>
        <v>68.688118811881182</v>
      </c>
      <c r="W23" s="38">
        <f t="shared" si="1"/>
        <v>84.900990099009888</v>
      </c>
      <c r="X23" s="39">
        <f>X7/0.808</f>
        <v>1.8564356435643563</v>
      </c>
      <c r="Y23" s="39">
        <f t="shared" si="1"/>
        <v>2.9702970297029698</v>
      </c>
      <c r="Z23" s="39">
        <f t="shared" si="1"/>
        <v>1.3613861386138615</v>
      </c>
      <c r="AA23" s="39">
        <f t="shared" si="1"/>
        <v>0.74257425742574246</v>
      </c>
      <c r="AB23" s="39">
        <f t="shared" si="1"/>
        <v>2.8960396039603955</v>
      </c>
      <c r="AC23" s="39">
        <f t="shared" si="1"/>
        <v>3.1806930693069302</v>
      </c>
      <c r="AD23" s="39">
        <f t="shared" si="1"/>
        <v>11.596534653465344</v>
      </c>
      <c r="AE23" s="39">
        <f t="shared" si="1"/>
        <v>13.254950495049505</v>
      </c>
      <c r="AF23" s="39">
        <f t="shared" si="1"/>
        <v>1.4975247524752473</v>
      </c>
      <c r="AG23" s="39">
        <f t="shared" si="1"/>
        <v>4.0105185344948104</v>
      </c>
      <c r="AH23" s="39">
        <f t="shared" si="1"/>
        <v>0.60643564356435642</v>
      </c>
      <c r="AI23" s="39">
        <f t="shared" si="1"/>
        <v>1.0767326732673266</v>
      </c>
      <c r="AJ23" s="39">
        <f t="shared" si="1"/>
        <v>0.49504950495049505</v>
      </c>
      <c r="AK23" s="39">
        <f t="shared" si="1"/>
        <v>1.0024752475247525</v>
      </c>
      <c r="AL23" s="39">
        <f t="shared" si="1"/>
        <v>3.7376237623762374</v>
      </c>
      <c r="AM23" s="39">
        <f t="shared" si="1"/>
        <v>0.99009900990099009</v>
      </c>
      <c r="AN23" s="39">
        <f t="shared" si="1"/>
        <v>1.089108910891089</v>
      </c>
      <c r="AO23" s="39">
        <f t="shared" si="1"/>
        <v>1.027227722772277</v>
      </c>
      <c r="AP23" s="39">
        <f t="shared" si="1"/>
        <v>1.2376237623762376</v>
      </c>
      <c r="AQ23">
        <v>3.6</v>
      </c>
      <c r="AR23">
        <v>1.59</v>
      </c>
      <c r="AS23" s="39">
        <f t="shared" si="1"/>
        <v>91.584158415841571</v>
      </c>
      <c r="AT23" s="39">
        <f t="shared" si="1"/>
        <v>100.49504950495049</v>
      </c>
      <c r="AU23" s="39">
        <f t="shared" si="1"/>
        <v>80.445544554455438</v>
      </c>
    </row>
    <row r="24" spans="1:47" x14ac:dyDescent="0.25">
      <c r="A24" s="1" t="s">
        <v>55</v>
      </c>
      <c r="B24" s="1">
        <v>0.122</v>
      </c>
      <c r="C24" s="1">
        <f>C8/0.122</f>
        <v>0</v>
      </c>
      <c r="D24" s="42">
        <f t="shared" ref="D24:L24" si="2">D8/0.122</f>
        <v>52.662166238609032</v>
      </c>
      <c r="E24" s="42">
        <f t="shared" si="2"/>
        <v>53.669008587041382</v>
      </c>
      <c r="F24" s="43">
        <f>F8/0.122</f>
        <v>5.5341034663124846</v>
      </c>
      <c r="G24" s="43">
        <f>G8/0.122</f>
        <v>3.1418820052747707</v>
      </c>
      <c r="H24" s="43">
        <f t="shared" si="2"/>
        <v>2.6583961010190515</v>
      </c>
      <c r="I24" s="43">
        <f t="shared" si="2"/>
        <v>3.4156563439839194</v>
      </c>
      <c r="J24" s="43">
        <f>J8/0.122</f>
        <v>3.1657758525170561</v>
      </c>
      <c r="K24" s="39">
        <f t="shared" si="2"/>
        <v>5.9795442638136969</v>
      </c>
      <c r="L24" s="39">
        <f t="shared" si="2"/>
        <v>2.2286864897024992</v>
      </c>
      <c r="M24" s="39">
        <f>M8/0.122</f>
        <v>1.1369859639082756</v>
      </c>
      <c r="N24" s="39">
        <f>N8/0.122</f>
        <v>14.734452424090284</v>
      </c>
      <c r="O24" s="39">
        <f>O8/0.122</f>
        <v>0.93945229930950269</v>
      </c>
      <c r="P24" s="39">
        <f>P8/0.122</f>
        <v>1.8409256174004289</v>
      </c>
      <c r="Q24" s="39">
        <f>Q8/0.122</f>
        <v>2.1424244844060709</v>
      </c>
      <c r="R24" s="44">
        <f t="shared" ref="R24:AA24" si="3">R8/0.122</f>
        <v>2.1311475409836067</v>
      </c>
      <c r="S24" s="44">
        <f t="shared" si="3"/>
        <v>2.1311475409836067</v>
      </c>
      <c r="T24" s="44">
        <f t="shared" si="3"/>
        <v>2.2131147540983607</v>
      </c>
      <c r="U24" s="38">
        <f t="shared" si="3"/>
        <v>62.868852459016395</v>
      </c>
      <c r="V24" s="38">
        <f t="shared" si="3"/>
        <v>47.868852459016395</v>
      </c>
      <c r="W24" s="38">
        <f t="shared" si="3"/>
        <v>62.704918032786892</v>
      </c>
      <c r="X24" s="39">
        <f>X8/0.122</f>
        <v>1.1475409836065575</v>
      </c>
      <c r="Y24" s="39">
        <f t="shared" si="3"/>
        <v>1.8852459016393444</v>
      </c>
      <c r="Z24" s="39">
        <f t="shared" si="3"/>
        <v>0.73770491803278693</v>
      </c>
      <c r="AA24" s="39">
        <f t="shared" si="3"/>
        <v>0.49180327868852458</v>
      </c>
      <c r="AB24" s="39"/>
      <c r="AC24" s="39"/>
      <c r="AD24" s="39"/>
      <c r="AE24" s="39"/>
      <c r="AF24" s="39"/>
      <c r="AG24" s="39">
        <f>AG8/0.122</f>
        <v>3.260165678901024</v>
      </c>
      <c r="AH24" s="39"/>
      <c r="AI24" s="39"/>
      <c r="AJ24" s="39"/>
      <c r="AK24" s="39"/>
      <c r="AL24" s="39"/>
      <c r="AM24" s="39"/>
      <c r="AN24" s="39"/>
      <c r="AO24" s="39"/>
      <c r="AP24" s="39"/>
      <c r="AQ24">
        <v>5.0999999999999996</v>
      </c>
      <c r="AS24" s="39"/>
      <c r="AT24" s="39"/>
      <c r="AU24" s="39"/>
    </row>
    <row r="25" spans="1:47" x14ac:dyDescent="0.25">
      <c r="A25" s="1" t="s">
        <v>56</v>
      </c>
      <c r="B25" s="1">
        <v>0.6</v>
      </c>
      <c r="C25" s="1">
        <f>C9/0.6</f>
        <v>0</v>
      </c>
      <c r="D25" s="42">
        <f t="shared" ref="D25:AU25" si="4">D9/0.6</f>
        <v>39.678414249575489</v>
      </c>
      <c r="E25" s="42">
        <f t="shared" si="4"/>
        <v>42.293233082706777</v>
      </c>
      <c r="F25" s="43">
        <f>F9/0.6</f>
        <v>6.5338124795818366</v>
      </c>
      <c r="G25" s="43">
        <f>G9/0.6</f>
        <v>3.4680392801080568</v>
      </c>
      <c r="H25" s="43">
        <f t="shared" si="4"/>
        <v>3.0630630630630624</v>
      </c>
      <c r="I25" s="43">
        <f t="shared" si="4"/>
        <v>4.1671007396603823</v>
      </c>
      <c r="J25" s="43">
        <f>J9/0.6</f>
        <v>3.9337696241461946</v>
      </c>
      <c r="K25" s="39">
        <f t="shared" si="4"/>
        <v>5.0177551335494828</v>
      </c>
      <c r="L25" s="39">
        <f t="shared" si="4"/>
        <v>2.1673168617251846</v>
      </c>
      <c r="M25" s="39">
        <f t="shared" si="4"/>
        <v>0.96327977497784456</v>
      </c>
      <c r="N25" s="39">
        <f t="shared" si="4"/>
        <v>8.8770528184642696</v>
      </c>
      <c r="O25" s="39">
        <f t="shared" si="4"/>
        <v>0.76408787010506218</v>
      </c>
      <c r="P25" s="39">
        <f t="shared" si="4"/>
        <v>1.4972861688190156</v>
      </c>
      <c r="Q25" s="39">
        <f t="shared" si="4"/>
        <v>1.980119599223793</v>
      </c>
      <c r="R25" s="44">
        <f t="shared" si="4"/>
        <v>2.5</v>
      </c>
      <c r="S25" s="44">
        <f t="shared" si="4"/>
        <v>2.8333333333333335</v>
      </c>
      <c r="T25" s="44">
        <f t="shared" si="4"/>
        <v>2.8333333333333335</v>
      </c>
      <c r="U25" s="38">
        <f t="shared" si="4"/>
        <v>49.333333333333336</v>
      </c>
      <c r="V25" s="38">
        <f t="shared" si="4"/>
        <v>34.666666666666671</v>
      </c>
      <c r="W25" s="38">
        <f t="shared" si="4"/>
        <v>47.333333333333336</v>
      </c>
      <c r="X25" s="39">
        <f>X9/0.6</f>
        <v>1</v>
      </c>
      <c r="Y25" s="39">
        <f t="shared" si="4"/>
        <v>1.6666666666666667</v>
      </c>
      <c r="Z25" s="39">
        <f t="shared" si="4"/>
        <v>0.66666666666666674</v>
      </c>
      <c r="AA25" s="39">
        <f t="shared" si="4"/>
        <v>0.66666666666666674</v>
      </c>
      <c r="AB25" s="39">
        <f t="shared" si="4"/>
        <v>2.0333333333333332</v>
      </c>
      <c r="AC25" s="39">
        <f t="shared" si="4"/>
        <v>2.2333333333333334</v>
      </c>
      <c r="AD25" s="39">
        <f t="shared" si="4"/>
        <v>6.0333333333333341</v>
      </c>
      <c r="AE25" s="39">
        <f t="shared" si="4"/>
        <v>6.8999999999999995</v>
      </c>
      <c r="AF25" s="39">
        <f t="shared" si="4"/>
        <v>1.3833333333333333</v>
      </c>
      <c r="AG25" s="39">
        <f t="shared" si="4"/>
        <v>2.5732012039644028</v>
      </c>
      <c r="AH25" s="39">
        <f t="shared" si="4"/>
        <v>1.2166666666666668</v>
      </c>
      <c r="AI25" s="39">
        <f t="shared" si="4"/>
        <v>1.4</v>
      </c>
      <c r="AJ25" s="39">
        <f t="shared" si="4"/>
        <v>0.73333333333333339</v>
      </c>
      <c r="AK25" s="39">
        <f t="shared" si="4"/>
        <v>1.6500000000000001</v>
      </c>
      <c r="AL25" s="39">
        <f t="shared" si="4"/>
        <v>3.25</v>
      </c>
      <c r="AM25" s="39">
        <f t="shared" si="4"/>
        <v>2.0333333333333332</v>
      </c>
      <c r="AN25" s="39">
        <f t="shared" si="4"/>
        <v>1.6666666666666667</v>
      </c>
      <c r="AO25" s="39">
        <f t="shared" si="4"/>
        <v>2</v>
      </c>
      <c r="AP25" s="39">
        <f t="shared" si="4"/>
        <v>2.5</v>
      </c>
      <c r="AQ25">
        <v>13.9</v>
      </c>
      <c r="AR25">
        <v>3</v>
      </c>
      <c r="AS25" s="39">
        <f t="shared" si="4"/>
        <v>62.333333333333336</v>
      </c>
      <c r="AT25" s="39">
        <f t="shared" si="4"/>
        <v>63.666666666666671</v>
      </c>
      <c r="AU25" s="39">
        <f t="shared" si="4"/>
        <v>48</v>
      </c>
    </row>
    <row r="26" spans="1:47" x14ac:dyDescent="0.25">
      <c r="A26" s="1" t="s">
        <v>70</v>
      </c>
      <c r="B26" s="1"/>
      <c r="C26" s="1"/>
      <c r="D26" s="42"/>
      <c r="E26" s="42"/>
      <c r="F26" s="43"/>
      <c r="G26" s="43"/>
      <c r="H26" s="43"/>
      <c r="I26" s="43"/>
      <c r="J26" s="31"/>
      <c r="K26" s="39"/>
      <c r="L26" s="39"/>
      <c r="M26" s="32"/>
      <c r="N26" s="32"/>
      <c r="O26" s="32"/>
      <c r="P26" s="39"/>
      <c r="Q26" s="39"/>
      <c r="R26" s="44"/>
      <c r="S26" s="44"/>
      <c r="T26" s="44"/>
      <c r="U26" s="38"/>
      <c r="V26" s="38"/>
      <c r="W26" s="38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S26" s="39"/>
      <c r="AT26" s="39"/>
      <c r="AU26" s="39"/>
    </row>
    <row r="27" spans="1:47" x14ac:dyDescent="0.25">
      <c r="A27" s="1" t="s">
        <v>57</v>
      </c>
      <c r="B27" s="1">
        <v>0.19500000000000001</v>
      </c>
      <c r="C27" s="1">
        <f t="shared" ref="C27:AU27" si="5">C10/0.195</f>
        <v>0</v>
      </c>
      <c r="D27" s="42">
        <f t="shared" si="5"/>
        <v>24.470798979583673</v>
      </c>
      <c r="E27" s="42">
        <f t="shared" si="5"/>
        <v>26.776342565816254</v>
      </c>
      <c r="F27" s="43">
        <f t="shared" si="5"/>
        <v>8.6000608705607089</v>
      </c>
      <c r="G27" s="43">
        <f t="shared" si="5"/>
        <v>4.4930063547958623</v>
      </c>
      <c r="H27" s="43">
        <f t="shared" si="5"/>
        <v>3.9362439362439359</v>
      </c>
      <c r="I27" s="43">
        <f t="shared" si="5"/>
        <v>5.9301048987474667</v>
      </c>
      <c r="J27" s="43">
        <f t="shared" si="5"/>
        <v>5.1166513992391049</v>
      </c>
      <c r="K27" s="39">
        <f t="shared" si="5"/>
        <v>3.6816664885215138</v>
      </c>
      <c r="L27" s="39">
        <f t="shared" si="5"/>
        <v>2.1218486758148654</v>
      </c>
      <c r="M27" s="39">
        <f t="shared" si="5"/>
        <v>1.0077388415152835</v>
      </c>
      <c r="N27" s="39">
        <f t="shared" si="5"/>
        <v>3.5849636382259544</v>
      </c>
      <c r="O27" s="39">
        <f t="shared" si="5"/>
        <v>0.70531188009698043</v>
      </c>
      <c r="P27" s="39">
        <f t="shared" si="5"/>
        <v>1.324522380109129</v>
      </c>
      <c r="Q27" s="39">
        <f t="shared" si="5"/>
        <v>1.8887294638750025</v>
      </c>
      <c r="R27" s="44">
        <f t="shared" si="5"/>
        <v>4.0512820512820511</v>
      </c>
      <c r="S27" s="44">
        <f t="shared" si="5"/>
        <v>4.5128205128205128</v>
      </c>
      <c r="T27" s="44">
        <f t="shared" si="5"/>
        <v>4.1538461538461542</v>
      </c>
      <c r="U27" s="38">
        <f t="shared" si="5"/>
        <v>30.358974358974358</v>
      </c>
      <c r="V27" s="38">
        <f t="shared" si="5"/>
        <v>21.53846153846154</v>
      </c>
      <c r="W27" s="38">
        <f t="shared" si="5"/>
        <v>27.435897435897434</v>
      </c>
      <c r="X27" s="39">
        <f>X10/0.195</f>
        <v>0.92307692307692302</v>
      </c>
      <c r="Y27" s="39">
        <f t="shared" si="5"/>
        <v>1.1794871794871795</v>
      </c>
      <c r="Z27" s="39">
        <f t="shared" si="5"/>
        <v>0.71794871794871795</v>
      </c>
      <c r="AA27" s="39">
        <f t="shared" si="5"/>
        <v>1.0769230769230769</v>
      </c>
      <c r="AB27" s="39">
        <f t="shared" si="5"/>
        <v>1.8974358974358974</v>
      </c>
      <c r="AC27" s="39">
        <f t="shared" si="5"/>
        <v>2.1025641025641022</v>
      </c>
      <c r="AD27" s="39">
        <f t="shared" si="5"/>
        <v>3.4358974358974361</v>
      </c>
      <c r="AE27" s="39">
        <f t="shared" si="5"/>
        <v>3.9487179487179485</v>
      </c>
      <c r="AF27" s="39">
        <f t="shared" si="5"/>
        <v>1.4358974358974359</v>
      </c>
      <c r="AG27" s="39">
        <f t="shared" si="5"/>
        <v>1.8998838924571735</v>
      </c>
      <c r="AH27" s="39">
        <f t="shared" si="5"/>
        <v>2.2051282051282048</v>
      </c>
      <c r="AI27" s="39">
        <f t="shared" si="5"/>
        <v>2.5128205128205128</v>
      </c>
      <c r="AJ27" s="39">
        <f t="shared" si="5"/>
        <v>1.2820512820512819</v>
      </c>
      <c r="AK27" s="39">
        <f t="shared" si="5"/>
        <v>2.1538461538461537</v>
      </c>
      <c r="AL27" s="39">
        <f t="shared" si="5"/>
        <v>3.3846153846153846</v>
      </c>
      <c r="AM27" s="39">
        <f t="shared" si="5"/>
        <v>3.1794871794871793</v>
      </c>
      <c r="AN27" s="39">
        <f t="shared" si="5"/>
        <v>2.0512820512820515</v>
      </c>
      <c r="AO27" s="39">
        <f t="shared" si="5"/>
        <v>2.7692307692307692</v>
      </c>
      <c r="AP27" s="39">
        <f t="shared" si="5"/>
        <v>3.2307692307692308</v>
      </c>
      <c r="AQ27">
        <v>18.3</v>
      </c>
      <c r="AR27">
        <v>6</v>
      </c>
      <c r="AS27" s="39">
        <f t="shared" si="5"/>
        <v>37.53846153846154</v>
      </c>
      <c r="AT27" s="39">
        <f t="shared" si="5"/>
        <v>40.102564102564102</v>
      </c>
      <c r="AU27" s="39">
        <f t="shared" si="5"/>
        <v>31.179487179487179</v>
      </c>
    </row>
    <row r="28" spans="1:47" x14ac:dyDescent="0.25">
      <c r="A28" s="1" t="s">
        <v>58</v>
      </c>
      <c r="B28" s="1">
        <v>7.3499999999999996E-2</v>
      </c>
      <c r="C28" s="1">
        <f>C11/0.0725</f>
        <v>0</v>
      </c>
      <c r="D28" s="42">
        <f t="shared" ref="D28:AU28" si="6">D11/0.0725</f>
        <v>14.196041598703713</v>
      </c>
      <c r="E28" s="42">
        <f t="shared" si="6"/>
        <v>15.700169965142745</v>
      </c>
      <c r="F28" s="43">
        <f>F11/0.0725</f>
        <v>8.2611422155632432</v>
      </c>
      <c r="G28" s="43">
        <f>G11/0.0725</f>
        <v>4.5317391681992758</v>
      </c>
      <c r="H28" s="43">
        <f t="shared" si="6"/>
        <v>3.8769804287045662</v>
      </c>
      <c r="I28" s="43">
        <f>I11/0.0725</f>
        <v>6.7535770608288948</v>
      </c>
      <c r="J28" s="43">
        <f>J11/0.0725</f>
        <v>4.1434062498843929</v>
      </c>
      <c r="K28" s="39">
        <f t="shared" si="6"/>
        <v>2.7151778441487919</v>
      </c>
      <c r="L28" s="39">
        <f t="shared" si="6"/>
        <v>1.6305832188528033</v>
      </c>
      <c r="M28" s="39">
        <f t="shared" si="6"/>
        <v>1.7538335213389722</v>
      </c>
      <c r="N28" s="39">
        <f t="shared" si="6"/>
        <v>3.8263158700277029</v>
      </c>
      <c r="O28" s="39">
        <f t="shared" si="6"/>
        <v>1.1066100187728487</v>
      </c>
      <c r="P28" s="39">
        <f t="shared" si="6"/>
        <v>1.394025053728049</v>
      </c>
      <c r="Q28" s="39">
        <f t="shared" si="6"/>
        <v>1.4748477014908252</v>
      </c>
      <c r="R28" s="44">
        <f t="shared" si="6"/>
        <v>4.6896551724137936</v>
      </c>
      <c r="S28" s="44">
        <f t="shared" si="6"/>
        <v>5.2413793103448283</v>
      </c>
      <c r="T28" s="44">
        <f t="shared" si="6"/>
        <v>5.6551724137931032</v>
      </c>
      <c r="U28" s="38">
        <f t="shared" si="6"/>
        <v>20.27586206896552</v>
      </c>
      <c r="V28" s="38">
        <f t="shared" si="6"/>
        <v>13.793103448275863</v>
      </c>
      <c r="W28" s="38">
        <f t="shared" si="6"/>
        <v>17.103448275862071</v>
      </c>
      <c r="X28" s="39">
        <f>X11/0.0725</f>
        <v>1.3793103448275863</v>
      </c>
      <c r="Y28" s="39">
        <f t="shared" si="6"/>
        <v>0.9655172413793105</v>
      </c>
      <c r="Z28" s="39">
        <f t="shared" si="6"/>
        <v>1.517241379310345</v>
      </c>
      <c r="AA28" s="39">
        <f t="shared" si="6"/>
        <v>1.7931034482758623</v>
      </c>
      <c r="AB28" s="39">
        <f t="shared" si="6"/>
        <v>1.931034482758621</v>
      </c>
      <c r="AC28" s="39">
        <f t="shared" si="6"/>
        <v>2.0689655172413794</v>
      </c>
      <c r="AD28" s="39">
        <f t="shared" si="6"/>
        <v>2.6206896551724141</v>
      </c>
      <c r="AE28" s="39">
        <f t="shared" si="6"/>
        <v>3.0344827586206899</v>
      </c>
      <c r="AF28" s="39">
        <f t="shared" si="6"/>
        <v>1.3793103448275863</v>
      </c>
      <c r="AG28" s="39">
        <f t="shared" si="6"/>
        <v>1.3712818053582871</v>
      </c>
      <c r="AH28" s="39">
        <f t="shared" si="6"/>
        <v>2.4827586206896552</v>
      </c>
      <c r="AI28" s="39">
        <f t="shared" si="6"/>
        <v>3.3103448275862069</v>
      </c>
      <c r="AJ28" s="39">
        <f t="shared" si="6"/>
        <v>1.931034482758621</v>
      </c>
      <c r="AK28" s="39">
        <f t="shared" si="6"/>
        <v>1.7931034482758623</v>
      </c>
      <c r="AL28" s="39">
        <f t="shared" si="6"/>
        <v>4.1379310344827589</v>
      </c>
      <c r="AM28" s="39">
        <f t="shared" si="6"/>
        <v>3.4482758620689657</v>
      </c>
      <c r="AN28" s="39">
        <f t="shared" si="6"/>
        <v>1.2413793103448276</v>
      </c>
      <c r="AO28" s="39">
        <f t="shared" si="6"/>
        <v>2.3448275862068968</v>
      </c>
      <c r="AP28" s="39">
        <f t="shared" si="6"/>
        <v>2.896551724137931</v>
      </c>
      <c r="AQ28">
        <v>16.7</v>
      </c>
      <c r="AR28">
        <v>6.4</v>
      </c>
      <c r="AS28" s="39">
        <f t="shared" si="6"/>
        <v>22.206896551724142</v>
      </c>
      <c r="AT28" s="39">
        <f t="shared" si="6"/>
        <v>19.172413793103448</v>
      </c>
      <c r="AU28" s="39">
        <f t="shared" si="6"/>
        <v>13.793103448275863</v>
      </c>
    </row>
    <row r="29" spans="1:47" x14ac:dyDescent="0.25">
      <c r="A29" s="1" t="s">
        <v>59</v>
      </c>
      <c r="B29" s="1">
        <v>0.25900000000000001</v>
      </c>
      <c r="C29" s="1">
        <f>C12/0.259</f>
        <v>0</v>
      </c>
      <c r="D29" s="42">
        <f t="shared" ref="D29:AM29" si="7">D12/0.259</f>
        <v>17.661313014260305</v>
      </c>
      <c r="E29" s="42">
        <f t="shared" si="7"/>
        <v>19.071165687707044</v>
      </c>
      <c r="F29" s="43">
        <f>F12/0.259</f>
        <v>11.772635098345651</v>
      </c>
      <c r="G29" s="43">
        <f>G12/0.259</f>
        <v>5.5392783461998221</v>
      </c>
      <c r="H29" s="43">
        <f t="shared" si="7"/>
        <v>6.1776061776061759</v>
      </c>
      <c r="I29" s="43">
        <f>I12/0.259</f>
        <v>8.7686096645363261</v>
      </c>
      <c r="J29" s="43">
        <f>J12/0.259</f>
        <v>6.6276216903831964</v>
      </c>
      <c r="K29" s="39">
        <f t="shared" si="7"/>
        <v>3.2637017352163249</v>
      </c>
      <c r="L29" s="39">
        <f t="shared" si="7"/>
        <v>2.3278306763352274</v>
      </c>
      <c r="M29" s="39">
        <f t="shared" si="7"/>
        <v>1.2942909717849027</v>
      </c>
      <c r="N29" s="39">
        <f t="shared" si="7"/>
        <v>3.170376006594382</v>
      </c>
      <c r="O29" s="39">
        <f t="shared" si="7"/>
        <v>1.1948092177318537</v>
      </c>
      <c r="P29" s="39">
        <f t="shared" si="7"/>
        <v>1.4741620581036639</v>
      </c>
      <c r="Q29" s="39">
        <f t="shared" si="7"/>
        <v>2.0642173428201702</v>
      </c>
      <c r="R29" s="44">
        <f t="shared" si="7"/>
        <v>6.6795366795366791</v>
      </c>
      <c r="S29" s="44">
        <f t="shared" si="7"/>
        <v>7.3359073359073355</v>
      </c>
      <c r="T29" s="44">
        <f t="shared" si="7"/>
        <v>7.0270270270270272</v>
      </c>
      <c r="U29" s="38">
        <f t="shared" si="7"/>
        <v>22.239382239382238</v>
      </c>
      <c r="V29" s="38">
        <f t="shared" si="7"/>
        <v>17.374517374517374</v>
      </c>
      <c r="W29" s="38">
        <f t="shared" si="7"/>
        <v>20.849420849420849</v>
      </c>
      <c r="X29" s="39">
        <f>X12/0.259</f>
        <v>1.1196911196911197</v>
      </c>
      <c r="Y29" s="39">
        <f t="shared" si="7"/>
        <v>0.96525096525096521</v>
      </c>
      <c r="Z29" s="39">
        <f t="shared" si="7"/>
        <v>0.84942084942084939</v>
      </c>
      <c r="AA29" s="39">
        <f t="shared" si="7"/>
        <v>1.8532818532818531</v>
      </c>
      <c r="AB29" s="39">
        <f t="shared" si="7"/>
        <v>2.0849420849420852</v>
      </c>
      <c r="AC29" s="39">
        <f t="shared" si="7"/>
        <v>2.2779922779922779</v>
      </c>
      <c r="AD29" s="39">
        <f t="shared" si="7"/>
        <v>2.586872586872587</v>
      </c>
      <c r="AE29" s="39">
        <f t="shared" si="7"/>
        <v>2.9729729729729728</v>
      </c>
      <c r="AF29" s="39">
        <f t="shared" si="7"/>
        <v>1.4285714285714286</v>
      </c>
      <c r="AG29" s="39">
        <f t="shared" si="7"/>
        <v>1.6886839512289953</v>
      </c>
      <c r="AH29" s="39">
        <f t="shared" si="7"/>
        <v>3.6679536679536677</v>
      </c>
      <c r="AI29" s="39">
        <f t="shared" si="7"/>
        <v>4.2471042471042475</v>
      </c>
      <c r="AJ29" s="39">
        <f t="shared" si="7"/>
        <v>2.1621621621621623</v>
      </c>
      <c r="AK29" s="39">
        <f t="shared" si="7"/>
        <v>3.0888030888030888</v>
      </c>
      <c r="AL29" s="39">
        <f t="shared" si="7"/>
        <v>4.903474903474903</v>
      </c>
      <c r="AM29" s="39">
        <f t="shared" si="7"/>
        <v>4.1312741312741315</v>
      </c>
      <c r="AN29" s="39"/>
      <c r="AO29" s="39"/>
      <c r="AP29" s="39"/>
      <c r="AQ29">
        <v>21.5</v>
      </c>
      <c r="AR29">
        <v>9</v>
      </c>
      <c r="AS29" s="39"/>
      <c r="AT29" s="39"/>
      <c r="AU29" s="39"/>
    </row>
    <row r="30" spans="1:47" x14ac:dyDescent="0.25">
      <c r="A30" s="1" t="s">
        <v>60</v>
      </c>
      <c r="B30" s="1">
        <v>4.7399999999999998E-2</v>
      </c>
      <c r="C30" s="1">
        <f>C13/0.0474</f>
        <v>0</v>
      </c>
      <c r="D30" s="42">
        <f t="shared" ref="D30:AU30" si="8">D13/0.0474</f>
        <v>15.352877107237214</v>
      </c>
      <c r="E30" s="42">
        <f t="shared" si="8"/>
        <v>16.523375950424587</v>
      </c>
      <c r="F30" s="43">
        <f>F13/0.0474</f>
        <v>13.32493403008954</v>
      </c>
      <c r="G30" s="43">
        <f>G13/0.0474</f>
        <v>6.7004090022074374</v>
      </c>
      <c r="H30" s="43">
        <f t="shared" si="8"/>
        <v>7.0703615007412468</v>
      </c>
      <c r="I30" s="43">
        <f>I13/0.0474</f>
        <v>10.110054537150715</v>
      </c>
      <c r="J30" s="43">
        <f>J13/0.0474</f>
        <v>7.695521704313613</v>
      </c>
      <c r="K30" s="39">
        <f t="shared" si="8"/>
        <v>2.9315025122976532</v>
      </c>
      <c r="L30" s="39">
        <f t="shared" si="8"/>
        <v>2.4940355140681061</v>
      </c>
      <c r="M30" s="39">
        <f t="shared" si="8"/>
        <v>1.2193414873137274</v>
      </c>
      <c r="N30" s="39">
        <f t="shared" si="8"/>
        <v>3.2773929182093826</v>
      </c>
      <c r="O30" s="39">
        <f t="shared" si="8"/>
        <v>1.208999794470035</v>
      </c>
      <c r="P30" s="39">
        <f t="shared" si="8"/>
        <v>1.6583865793881505</v>
      </c>
      <c r="Q30" s="39">
        <f t="shared" si="8"/>
        <v>2.2558324548119164</v>
      </c>
      <c r="R30" s="44">
        <f t="shared" si="8"/>
        <v>8.6497890295358655</v>
      </c>
      <c r="S30" s="44">
        <f t="shared" si="8"/>
        <v>8.8607594936708853</v>
      </c>
      <c r="T30" s="44">
        <f t="shared" si="8"/>
        <v>8.4388185654008456</v>
      </c>
      <c r="U30" s="38">
        <f t="shared" si="8"/>
        <v>18.9873417721519</v>
      </c>
      <c r="V30" s="38">
        <f t="shared" si="8"/>
        <v>16.455696202531648</v>
      </c>
      <c r="W30" s="38">
        <f t="shared" si="8"/>
        <v>18.776371308016881</v>
      </c>
      <c r="X30" s="39">
        <f>X13/0.0474</f>
        <v>1.6877637130801688</v>
      </c>
      <c r="Y30" s="39">
        <f t="shared" si="8"/>
        <v>1.2658227848101267</v>
      </c>
      <c r="Z30" s="39">
        <f t="shared" si="8"/>
        <v>0.63291139240506333</v>
      </c>
      <c r="AA30" s="39">
        <f t="shared" si="8"/>
        <v>2.5316455696202533</v>
      </c>
      <c r="AB30" s="39">
        <f t="shared" si="8"/>
        <v>2.7426160337552745</v>
      </c>
      <c r="AC30" s="39">
        <f t="shared" si="8"/>
        <v>2.9535864978902957</v>
      </c>
      <c r="AD30" s="39">
        <f t="shared" si="8"/>
        <v>2.7426160337552745</v>
      </c>
      <c r="AE30" s="39">
        <f t="shared" si="8"/>
        <v>3.1645569620253164</v>
      </c>
      <c r="AF30" s="39">
        <f t="shared" si="8"/>
        <v>2.9535864978902957</v>
      </c>
      <c r="AG30" s="39">
        <f t="shared" si="8"/>
        <v>1.5207197909230084</v>
      </c>
      <c r="AH30" s="39">
        <f t="shared" si="8"/>
        <v>4.4303797468354427</v>
      </c>
      <c r="AI30" s="39">
        <f t="shared" si="8"/>
        <v>5.2742616033755274</v>
      </c>
      <c r="AJ30" s="39">
        <f t="shared" si="8"/>
        <v>2.5316455696202533</v>
      </c>
      <c r="AK30" s="39">
        <f t="shared" si="8"/>
        <v>3.79746835443038</v>
      </c>
      <c r="AL30" s="39">
        <f t="shared" si="8"/>
        <v>5.9071729957805914</v>
      </c>
      <c r="AM30" s="39">
        <f t="shared" si="8"/>
        <v>5.2742616033755274</v>
      </c>
      <c r="AN30" s="39">
        <f t="shared" si="8"/>
        <v>3.1645569620253164</v>
      </c>
      <c r="AO30" s="39">
        <f t="shared" si="8"/>
        <v>4.2194092827004228</v>
      </c>
      <c r="AP30" s="39">
        <f t="shared" si="8"/>
        <v>5.2742616033755274</v>
      </c>
      <c r="AS30" s="39">
        <f t="shared" si="8"/>
        <v>19.620253164556964</v>
      </c>
      <c r="AT30" s="39">
        <f t="shared" si="8"/>
        <v>24.050632911392405</v>
      </c>
      <c r="AU30" s="39">
        <f t="shared" si="8"/>
        <v>22.362869198312239</v>
      </c>
    </row>
    <row r="31" spans="1:47" x14ac:dyDescent="0.25">
      <c r="A31" s="1" t="s">
        <v>61</v>
      </c>
      <c r="B31" s="1">
        <v>0.32200000000000001</v>
      </c>
      <c r="C31" s="1">
        <f>C14/0.322</f>
        <v>0</v>
      </c>
      <c r="D31" s="42">
        <f t="shared" ref="D31:L31" si="9">D14/0.322</f>
        <v>13.689262775084764</v>
      </c>
      <c r="E31" s="42">
        <f t="shared" si="9"/>
        <v>14.302059496567507</v>
      </c>
      <c r="F31" s="43">
        <f>F14/0.322</f>
        <v>15.117050612697108</v>
      </c>
      <c r="G31" s="43">
        <f>G14/0.322</f>
        <v>7.2444494932626613</v>
      </c>
      <c r="H31" s="43">
        <f t="shared" si="9"/>
        <v>8.2591908678865185</v>
      </c>
      <c r="I31" s="43">
        <f>I14/0.322</f>
        <v>11.194230247845434</v>
      </c>
      <c r="J31" s="43">
        <f>J14/0.322</f>
        <v>8.796006612997699</v>
      </c>
      <c r="K31" s="39">
        <f t="shared" si="9"/>
        <v>2.9488001979292227</v>
      </c>
      <c r="L31" s="39">
        <f t="shared" si="9"/>
        <v>2.5332275007177478</v>
      </c>
      <c r="M31" s="39">
        <f>M14/0.322</f>
        <v>1.5077422564870611</v>
      </c>
      <c r="N31" s="39">
        <f>N14/0.322</f>
        <v>3.6183639205696747</v>
      </c>
      <c r="O31" s="39">
        <f>O14/0.322</f>
        <v>1.6017369947854561</v>
      </c>
      <c r="P31" s="39">
        <f>P14/0.322</f>
        <v>1.6739845365678436</v>
      </c>
      <c r="Q31" s="39">
        <f>Q14/0.322</f>
        <v>2.3613848636706103</v>
      </c>
      <c r="R31" s="44">
        <f t="shared" ref="R31:AA31" si="10">R14/0.322</f>
        <v>6.8633540372670803</v>
      </c>
      <c r="S31" s="44">
        <f t="shared" si="10"/>
        <v>8.1366459627329188</v>
      </c>
      <c r="T31" s="44">
        <f t="shared" si="10"/>
        <v>7.5776397515527947</v>
      </c>
      <c r="U31" s="38">
        <f t="shared" si="10"/>
        <v>12.17391304347826</v>
      </c>
      <c r="V31" s="38">
        <f t="shared" si="10"/>
        <v>11.552795031055901</v>
      </c>
      <c r="W31" s="38">
        <f t="shared" si="10"/>
        <v>12.95031055900621</v>
      </c>
      <c r="X31" s="39">
        <f>X14/0.322</f>
        <v>0.62111801242236031</v>
      </c>
      <c r="Y31" s="39">
        <f t="shared" si="10"/>
        <v>0.37267080745341613</v>
      </c>
      <c r="Z31" s="39">
        <f t="shared" si="10"/>
        <v>0.62111801242236031</v>
      </c>
      <c r="AA31" s="39">
        <f t="shared" si="10"/>
        <v>1.7701863354037266</v>
      </c>
      <c r="AB31" s="39"/>
      <c r="AC31" s="39"/>
      <c r="AD31" s="39"/>
      <c r="AE31" s="39"/>
      <c r="AF31" s="39"/>
      <c r="AG31" s="39">
        <f>AG14/0.322</f>
        <v>1.3763035636804748</v>
      </c>
      <c r="AH31" s="39"/>
      <c r="AI31" s="39"/>
      <c r="AJ31" s="39"/>
      <c r="AK31" s="39"/>
      <c r="AL31" s="39"/>
      <c r="AM31" s="39"/>
      <c r="AN31" s="39"/>
      <c r="AO31" s="39"/>
      <c r="AP31" s="39"/>
      <c r="AQ31">
        <v>25.7</v>
      </c>
      <c r="AR31">
        <v>13.6</v>
      </c>
      <c r="AS31" s="39"/>
      <c r="AT31" s="39"/>
      <c r="AU31" s="39"/>
    </row>
    <row r="32" spans="1:47" x14ac:dyDescent="0.25">
      <c r="A32" s="1" t="s">
        <v>63</v>
      </c>
      <c r="B32" s="1">
        <v>7.1800000000000003E-2</v>
      </c>
      <c r="C32" s="1">
        <f>C15/0.0718</f>
        <v>0</v>
      </c>
      <c r="D32" s="42">
        <f t="shared" ref="D32:AU32" si="11">D15/0.0718</f>
        <v>12.162557797488198</v>
      </c>
      <c r="E32" s="42">
        <f t="shared" si="11"/>
        <v>12.362614986863631</v>
      </c>
      <c r="F32" s="43">
        <f>F15/0.0718</f>
        <v>15.773363460457546</v>
      </c>
      <c r="G32" s="43">
        <f>G15/0.0718</f>
        <v>7.7790647977793972</v>
      </c>
      <c r="H32" s="43">
        <f t="shared" si="11"/>
        <v>8.5823985545433992</v>
      </c>
      <c r="I32" s="43">
        <f>I15/0.0718</f>
        <v>11.752616988596479</v>
      </c>
      <c r="J32" s="43">
        <f>J15/0.0718</f>
        <v>9.5629750295779843</v>
      </c>
      <c r="K32" s="39">
        <f t="shared" si="11"/>
        <v>3.0641958711412096</v>
      </c>
      <c r="L32" s="39">
        <f t="shared" si="11"/>
        <v>2.4697204045994754</v>
      </c>
      <c r="M32" s="39">
        <f t="shared" si="11"/>
        <v>1.4489445083232202</v>
      </c>
      <c r="N32" s="39">
        <f t="shared" si="11"/>
        <v>3.8636197851951031</v>
      </c>
      <c r="O32" s="39">
        <f t="shared" si="11"/>
        <v>1.7559122363138613</v>
      </c>
      <c r="P32" s="39">
        <f t="shared" si="11"/>
        <v>1.7204193443951084</v>
      </c>
      <c r="Q32" s="39">
        <f t="shared" si="11"/>
        <v>2.3165744614874462</v>
      </c>
      <c r="R32" s="44">
        <f t="shared" si="11"/>
        <v>7.7994428969359335</v>
      </c>
      <c r="S32" s="44">
        <f t="shared" si="11"/>
        <v>9.3314763231197766</v>
      </c>
      <c r="T32" s="44">
        <f t="shared" si="11"/>
        <v>8.7743732590529238</v>
      </c>
      <c r="U32" s="38">
        <f t="shared" si="11"/>
        <v>11.699164345403899</v>
      </c>
      <c r="V32" s="38">
        <f t="shared" si="11"/>
        <v>11.838440111420612</v>
      </c>
      <c r="W32" s="38">
        <f t="shared" si="11"/>
        <v>12.813370473537605</v>
      </c>
      <c r="X32" s="39">
        <f>X15/0.0718</f>
        <v>0.69637883008356549</v>
      </c>
      <c r="Y32" s="39">
        <f t="shared" si="11"/>
        <v>0.41782729805013924</v>
      </c>
      <c r="Z32" s="39">
        <f t="shared" si="11"/>
        <v>0.69637883008356549</v>
      </c>
      <c r="AA32" s="39">
        <f t="shared" si="11"/>
        <v>2.0891364902506964</v>
      </c>
      <c r="AB32" s="39">
        <f t="shared" si="11"/>
        <v>3.2033426183844012</v>
      </c>
      <c r="AC32" s="39">
        <f t="shared" si="11"/>
        <v>3.4818941504178271</v>
      </c>
      <c r="AD32" s="39">
        <f t="shared" si="11"/>
        <v>2.2284122562674096</v>
      </c>
      <c r="AE32" s="39">
        <f t="shared" si="11"/>
        <v>2.5069637883008355</v>
      </c>
      <c r="AF32" s="39"/>
      <c r="AG32" s="39">
        <f t="shared" si="11"/>
        <v>1.5209964665878002</v>
      </c>
      <c r="AH32" s="39">
        <f t="shared" si="11"/>
        <v>5.9888579387186622</v>
      </c>
      <c r="AI32" s="39">
        <f t="shared" si="11"/>
        <v>6.5459610027855151</v>
      </c>
      <c r="AJ32" s="39">
        <f t="shared" si="11"/>
        <v>3.6211699164345403</v>
      </c>
      <c r="AK32" s="39">
        <f t="shared" si="11"/>
        <v>4.8746518105849574</v>
      </c>
      <c r="AL32" s="39">
        <f t="shared" si="11"/>
        <v>7.1030640668523679</v>
      </c>
      <c r="AM32" s="39">
        <f t="shared" si="11"/>
        <v>7.3816155988857943</v>
      </c>
      <c r="AN32" s="39">
        <f t="shared" si="11"/>
        <v>3.7604456824512535</v>
      </c>
      <c r="AO32" s="39">
        <f t="shared" si="11"/>
        <v>5.5710306406685239</v>
      </c>
      <c r="AP32" s="39">
        <f t="shared" si="11"/>
        <v>6.8245125348189415</v>
      </c>
      <c r="AS32" s="39">
        <f t="shared" si="11"/>
        <v>19.637883008356543</v>
      </c>
      <c r="AT32" s="39">
        <f t="shared" si="11"/>
        <v>19.916434540389972</v>
      </c>
      <c r="AU32" s="39">
        <f t="shared" si="11"/>
        <v>15.320334261838441</v>
      </c>
    </row>
    <row r="33" spans="1:47" x14ac:dyDescent="0.25">
      <c r="A33" s="1" t="s">
        <v>64</v>
      </c>
      <c r="B33" s="1">
        <v>0.21</v>
      </c>
      <c r="C33" s="1">
        <f>C16/0.21</f>
        <v>0</v>
      </c>
      <c r="D33" s="42">
        <f t="shared" ref="D33:L33" si="12">D16/0.21</f>
        <v>12.277288501428224</v>
      </c>
      <c r="E33" s="42">
        <f t="shared" si="12"/>
        <v>12.481600827465488</v>
      </c>
      <c r="F33" s="43">
        <f>F16/0.21</f>
        <v>17.527211254751279</v>
      </c>
      <c r="G33" s="43">
        <f>G16/0.21</f>
        <v>8.3441546589066018</v>
      </c>
      <c r="H33" s="43">
        <f t="shared" si="12"/>
        <v>9.3693693693693678</v>
      </c>
      <c r="I33" s="43">
        <f>I16/0.21</f>
        <v>12.798952271814031</v>
      </c>
      <c r="J33" s="43">
        <f>J16/0.21</f>
        <v>10.830638445701208</v>
      </c>
      <c r="K33" s="39">
        <f t="shared" si="12"/>
        <v>3.0327091466507872</v>
      </c>
      <c r="L33" s="39">
        <f t="shared" si="12"/>
        <v>2.7021093340989308</v>
      </c>
      <c r="M33" s="39">
        <f>M16/0.21</f>
        <v>1.5962921985347136</v>
      </c>
      <c r="N33" s="39">
        <f>N16/0.21</f>
        <v>4.2271680087925096</v>
      </c>
      <c r="O33" s="39">
        <f>O16/0.21</f>
        <v>2.0193750852776642</v>
      </c>
      <c r="P33" s="39">
        <f>P16/0.21</f>
        <v>1.8716077110237697</v>
      </c>
      <c r="Q33" s="39">
        <f>Q16/0.21</f>
        <v>2.602442901836985</v>
      </c>
      <c r="R33" s="44">
        <f t="shared" ref="R33:AA33" si="13">R16/0.21</f>
        <v>9</v>
      </c>
      <c r="S33" s="44">
        <f t="shared" si="13"/>
        <v>10.571428571428573</v>
      </c>
      <c r="T33" s="44">
        <f t="shared" si="13"/>
        <v>10</v>
      </c>
      <c r="U33" s="38">
        <f t="shared" si="13"/>
        <v>11.333333333333334</v>
      </c>
      <c r="V33" s="38">
        <f t="shared" si="13"/>
        <v>12.476190476190476</v>
      </c>
      <c r="W33" s="38">
        <f t="shared" si="13"/>
        <v>13.047619047619049</v>
      </c>
      <c r="X33" s="39">
        <f>X16/0.21</f>
        <v>0.8571428571428571</v>
      </c>
      <c r="Y33" s="39">
        <f t="shared" si="13"/>
        <v>0.5714285714285714</v>
      </c>
      <c r="Z33" s="39">
        <f t="shared" si="13"/>
        <v>0.90476190476190477</v>
      </c>
      <c r="AA33" s="39">
        <f t="shared" si="13"/>
        <v>2.2857142857142856</v>
      </c>
      <c r="AB33" s="39"/>
      <c r="AC33" s="39"/>
      <c r="AD33" s="39"/>
      <c r="AE33" s="39"/>
      <c r="AF33" s="39">
        <f>AF16/0.21</f>
        <v>2.1904761904761907</v>
      </c>
      <c r="AG33" s="39">
        <f>AG16/0.21</f>
        <v>1.5587904400381485</v>
      </c>
      <c r="AH33" s="39"/>
      <c r="AI33" s="39"/>
      <c r="AJ33" s="39"/>
      <c r="AK33" s="39"/>
      <c r="AL33" s="39"/>
      <c r="AM33" s="39"/>
      <c r="AN33" s="39"/>
      <c r="AO33" s="39"/>
      <c r="AP33" s="39"/>
      <c r="AQ33">
        <v>29.1</v>
      </c>
      <c r="AR33">
        <v>17.899999999999999</v>
      </c>
      <c r="AS33" s="39"/>
      <c r="AT33" s="39"/>
      <c r="AU33" s="39"/>
    </row>
    <row r="34" spans="1:47" x14ac:dyDescent="0.25">
      <c r="A34" s="1" t="s">
        <v>65</v>
      </c>
      <c r="B34" s="1">
        <v>3.2399999999999998E-2</v>
      </c>
      <c r="C34" s="1">
        <f>C17/0.0324</f>
        <v>0</v>
      </c>
      <c r="D34" s="42"/>
      <c r="E34" s="42"/>
      <c r="F34" s="43">
        <f>F17/0.0324</f>
        <v>18.821682039947682</v>
      </c>
      <c r="G34" s="43"/>
      <c r="H34" s="43"/>
      <c r="I34" s="43"/>
      <c r="J34" s="43"/>
      <c r="K34" s="39"/>
      <c r="L34" s="39"/>
      <c r="M34" s="39"/>
      <c r="N34" s="39"/>
      <c r="O34" s="39"/>
      <c r="P34" s="39"/>
      <c r="Q34" s="39"/>
      <c r="R34" s="43">
        <f t="shared" ref="R34:AA34" si="14">R17/0.0324</f>
        <v>9.2592592592592595</v>
      </c>
      <c r="S34" s="43">
        <f t="shared" si="14"/>
        <v>10.185185185185187</v>
      </c>
      <c r="T34" s="43">
        <f t="shared" si="14"/>
        <v>9.2592592592592595</v>
      </c>
      <c r="U34" s="42">
        <f t="shared" si="14"/>
        <v>10.185185185185187</v>
      </c>
      <c r="V34" s="42">
        <f t="shared" si="14"/>
        <v>12.037037037037038</v>
      </c>
      <c r="W34" s="42">
        <f t="shared" si="14"/>
        <v>12.037037037037038</v>
      </c>
      <c r="X34" s="45">
        <f>X17/0.0324</f>
        <v>0.92592592592592593</v>
      </c>
      <c r="Y34" s="45">
        <f t="shared" si="14"/>
        <v>0.61728395061728403</v>
      </c>
      <c r="Z34" s="45">
        <f t="shared" si="14"/>
        <v>0.92592592592592593</v>
      </c>
      <c r="AA34" s="45">
        <f t="shared" si="14"/>
        <v>2.4691358024691361</v>
      </c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S34" s="39"/>
      <c r="AT34" s="39"/>
      <c r="AU34" s="39"/>
    </row>
    <row r="35" spans="1:47" x14ac:dyDescent="0.25">
      <c r="A35" s="1" t="s">
        <v>66</v>
      </c>
      <c r="B35" s="1">
        <v>0.20899999999999999</v>
      </c>
      <c r="C35" s="1">
        <f>C18/0.209</f>
        <v>0</v>
      </c>
      <c r="D35" s="42">
        <f t="shared" ref="D35:AU35" si="15">D18/0.209</f>
        <v>12.783710071424627</v>
      </c>
      <c r="E35" s="42">
        <f t="shared" si="15"/>
        <v>12.641252253440619</v>
      </c>
      <c r="F35" s="43">
        <f>F18/0.209</f>
        <v>19.95574305964788</v>
      </c>
      <c r="G35" s="43">
        <f>G18/0.209</f>
        <v>10.375297569298342</v>
      </c>
      <c r="H35" s="43">
        <f t="shared" si="15"/>
        <v>10.603905340747444</v>
      </c>
      <c r="I35" s="43">
        <f>I18/0.209</f>
        <v>13.857105330449595</v>
      </c>
      <c r="J35" s="43">
        <f>J18/0.209</f>
        <v>12.73042453399203</v>
      </c>
      <c r="K35" s="39">
        <f t="shared" si="15"/>
        <v>3.3242396909786787</v>
      </c>
      <c r="L35" s="39">
        <f t="shared" si="15"/>
        <v>3.0544178477553703</v>
      </c>
      <c r="M35" s="39">
        <f t="shared" si="15"/>
        <v>1.8804696085691892</v>
      </c>
      <c r="N35" s="39">
        <f t="shared" si="15"/>
        <v>4.5128557988604241</v>
      </c>
      <c r="O35" s="39">
        <f t="shared" si="15"/>
        <v>2.5774255905457837</v>
      </c>
      <c r="P35" s="39">
        <f t="shared" si="15"/>
        <v>2.1492145963909315</v>
      </c>
      <c r="Q35" s="39">
        <f t="shared" si="15"/>
        <v>2.7285858592174757</v>
      </c>
      <c r="R35" s="44">
        <f t="shared" si="15"/>
        <v>10.287081339712918</v>
      </c>
      <c r="S35" s="44">
        <f t="shared" si="15"/>
        <v>10.43062200956938</v>
      </c>
      <c r="T35" s="44">
        <f t="shared" si="15"/>
        <v>9.7129186602870803</v>
      </c>
      <c r="U35" s="38">
        <f t="shared" si="15"/>
        <v>10.047846889952154</v>
      </c>
      <c r="V35" s="38">
        <f t="shared" si="15"/>
        <v>12.583732057416269</v>
      </c>
      <c r="W35" s="38">
        <f t="shared" si="15"/>
        <v>12.057416267942584</v>
      </c>
      <c r="X35" s="39">
        <f>X18/0.209</f>
        <v>0.52631578947368418</v>
      </c>
      <c r="Y35" s="39">
        <f t="shared" si="15"/>
        <v>0.3349282296650718</v>
      </c>
      <c r="Z35" s="39">
        <f t="shared" si="15"/>
        <v>0.90909090909090917</v>
      </c>
      <c r="AA35" s="39">
        <f t="shared" si="15"/>
        <v>2.2009569377990434</v>
      </c>
      <c r="AB35" s="39">
        <f t="shared" si="15"/>
        <v>3.8755980861244024</v>
      </c>
      <c r="AC35" s="39">
        <f t="shared" si="15"/>
        <v>4.258373205741627</v>
      </c>
      <c r="AD35" s="39">
        <f t="shared" si="15"/>
        <v>3.2057416267942589</v>
      </c>
      <c r="AE35" s="39">
        <f t="shared" si="15"/>
        <v>3.7799043062200961</v>
      </c>
      <c r="AF35" s="39"/>
      <c r="AG35" s="39">
        <f t="shared" si="15"/>
        <v>1.6699705017776183</v>
      </c>
      <c r="AH35" s="39">
        <f t="shared" si="15"/>
        <v>7.7990430622009566</v>
      </c>
      <c r="AI35" s="39">
        <f t="shared" si="15"/>
        <v>8.8516746411483265</v>
      </c>
      <c r="AJ35" s="39">
        <f t="shared" si="15"/>
        <v>4.6889952153110048</v>
      </c>
      <c r="AK35" s="39">
        <f t="shared" si="15"/>
        <v>7.4162679425837323</v>
      </c>
      <c r="AL35" s="39">
        <f t="shared" si="15"/>
        <v>9.6650717703349294</v>
      </c>
      <c r="AM35" s="39">
        <f t="shared" si="15"/>
        <v>10.334928229665072</v>
      </c>
      <c r="AN35" s="39">
        <f t="shared" si="15"/>
        <v>5.1196172248803835</v>
      </c>
      <c r="AO35" s="39">
        <f t="shared" si="15"/>
        <v>4.928229665071771</v>
      </c>
      <c r="AP35" s="39">
        <f t="shared" si="15"/>
        <v>6.6507177033492821</v>
      </c>
      <c r="AQ35">
        <v>31.8</v>
      </c>
      <c r="AR35">
        <v>19</v>
      </c>
      <c r="AS35" s="39">
        <f t="shared" si="15"/>
        <v>17.607655502392348</v>
      </c>
      <c r="AT35" s="39">
        <f t="shared" si="15"/>
        <v>15.502392344497609</v>
      </c>
      <c r="AU35" s="39">
        <f t="shared" si="15"/>
        <v>9.9043062200956928</v>
      </c>
    </row>
    <row r="36" spans="1:47" x14ac:dyDescent="0.25">
      <c r="A36" s="1" t="s">
        <v>67</v>
      </c>
      <c r="B36" s="1">
        <v>3.2199999999999999E-2</v>
      </c>
      <c r="C36" s="1">
        <f>C19/0.0322</f>
        <v>0</v>
      </c>
      <c r="D36" s="46">
        <f t="shared" ref="D36:AU36" si="16">D19/0.0322</f>
        <v>13.560118786640569</v>
      </c>
      <c r="E36" s="46">
        <f t="shared" si="16"/>
        <v>13.296699305198818</v>
      </c>
      <c r="F36" s="47">
        <f>F19/0.0322</f>
        <v>22.320477414720564</v>
      </c>
      <c r="G36" s="47">
        <f>G19/0.0322</f>
        <v>11.904024988929256</v>
      </c>
      <c r="H36" s="47">
        <f t="shared" si="16"/>
        <v>12.422360248447202</v>
      </c>
      <c r="I36" s="47">
        <f>I19/0.0322</f>
        <v>15.206035307766921</v>
      </c>
      <c r="J36" s="47">
        <f>J19/0.0322</f>
        <v>15.326375159011144</v>
      </c>
      <c r="K36" s="9">
        <f t="shared" si="16"/>
        <v>3.5960978023527108</v>
      </c>
      <c r="L36" s="9">
        <f t="shared" si="16"/>
        <v>3.3042097835448883</v>
      </c>
      <c r="M36" s="9">
        <f t="shared" si="16"/>
        <v>2.15391750926723</v>
      </c>
      <c r="N36" s="9">
        <f t="shared" si="16"/>
        <v>5.1690913150995357</v>
      </c>
      <c r="O36" s="9">
        <f t="shared" si="16"/>
        <v>3.2034739895709126</v>
      </c>
      <c r="P36" s="9">
        <f t="shared" si="16"/>
        <v>2.4412274491614387</v>
      </c>
      <c r="Q36" s="9">
        <f t="shared" si="16"/>
        <v>2.9517310795882632</v>
      </c>
      <c r="R36" s="7">
        <f t="shared" si="16"/>
        <v>11.180124223602483</v>
      </c>
      <c r="S36" s="7">
        <f t="shared" si="16"/>
        <v>11.490683229813664</v>
      </c>
      <c r="T36" s="7">
        <f t="shared" si="16"/>
        <v>10.559006211180126</v>
      </c>
      <c r="U36" s="8">
        <f t="shared" si="16"/>
        <v>10.248447204968945</v>
      </c>
      <c r="V36" s="8">
        <f t="shared" si="16"/>
        <v>13.354037267080745</v>
      </c>
      <c r="W36" s="8">
        <f t="shared" si="16"/>
        <v>13.043478260869565</v>
      </c>
      <c r="X36" s="9">
        <f>X19/0.0322</f>
        <v>1.2422360248447206</v>
      </c>
      <c r="Y36" s="9">
        <f t="shared" si="16"/>
        <v>1.2422360248447206</v>
      </c>
      <c r="Z36" s="9">
        <f t="shared" si="16"/>
        <v>1.5527950310559007</v>
      </c>
      <c r="AA36" s="9">
        <f t="shared" si="16"/>
        <v>3.1055900621118013</v>
      </c>
      <c r="AB36" s="9">
        <f t="shared" si="16"/>
        <v>3.7267080745341614</v>
      </c>
      <c r="AC36" s="9">
        <f t="shared" si="16"/>
        <v>4.0372670807453419</v>
      </c>
      <c r="AD36" s="9">
        <f t="shared" si="16"/>
        <v>3.7267080745341614</v>
      </c>
      <c r="AE36" s="9">
        <f t="shared" si="16"/>
        <v>4.3478260869565224</v>
      </c>
      <c r="AF36" s="9"/>
      <c r="AG36" s="9">
        <f t="shared" si="16"/>
        <v>1.9428610767772763</v>
      </c>
      <c r="AH36" s="9">
        <f t="shared" si="16"/>
        <v>8.6956521739130448</v>
      </c>
      <c r="AI36" s="9">
        <f t="shared" si="16"/>
        <v>9.937888198757765</v>
      </c>
      <c r="AJ36" s="9">
        <f t="shared" si="16"/>
        <v>5.279503105590063</v>
      </c>
      <c r="AK36" s="9">
        <f t="shared" si="16"/>
        <v>8.6956521739130448</v>
      </c>
      <c r="AL36" s="9">
        <f t="shared" si="16"/>
        <v>10.559006211180126</v>
      </c>
      <c r="AM36" s="9">
        <f t="shared" si="16"/>
        <v>12.111801242236025</v>
      </c>
      <c r="AN36" s="9">
        <f t="shared" si="16"/>
        <v>5.279503105590063</v>
      </c>
      <c r="AO36" s="9">
        <f t="shared" si="16"/>
        <v>6.5217391304347823</v>
      </c>
      <c r="AP36" s="9">
        <f t="shared" si="16"/>
        <v>6.5217391304347823</v>
      </c>
      <c r="AS36" s="9">
        <f t="shared" si="16"/>
        <v>18.012422360248447</v>
      </c>
      <c r="AT36" s="9">
        <f t="shared" si="16"/>
        <v>18.012422360248447</v>
      </c>
      <c r="AU36" s="9">
        <f t="shared" si="16"/>
        <v>10.869565217391305</v>
      </c>
    </row>
    <row r="37" spans="1:47" x14ac:dyDescent="0.25"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S37" s="5"/>
      <c r="AT37" s="5"/>
      <c r="AU37" s="5"/>
    </row>
    <row r="38" spans="1:47" s="49" customFormat="1" x14ac:dyDescent="0.25">
      <c r="A38" s="48" t="s">
        <v>71</v>
      </c>
      <c r="C38" s="49" t="e">
        <f>C22/C35</f>
        <v>#DIV/0!</v>
      </c>
      <c r="D38" s="50">
        <f t="shared" ref="D38:AA38" si="17">D22/D35</f>
        <v>7.5813982678549001</v>
      </c>
      <c r="E38" s="50">
        <f>E22/E35</f>
        <v>7.5946704067321189</v>
      </c>
      <c r="F38" s="51">
        <f>F22/F35</f>
        <v>0.28164743535753384</v>
      </c>
      <c r="G38" s="51">
        <f>G22/G35</f>
        <v>0.510752688172043</v>
      </c>
      <c r="H38" s="51">
        <f t="shared" si="17"/>
        <v>0.49331235247836347</v>
      </c>
      <c r="I38" s="51">
        <f t="shared" si="17"/>
        <v>0.36377349733116726</v>
      </c>
      <c r="J38" s="51">
        <f>J22/J35</f>
        <v>0.38059313215400625</v>
      </c>
      <c r="K38" s="32">
        <f t="shared" si="17"/>
        <v>3.8204301075268812</v>
      </c>
      <c r="L38" s="32">
        <f t="shared" si="17"/>
        <v>1.4982078853046594</v>
      </c>
      <c r="M38" s="32">
        <f t="shared" si="17"/>
        <v>1.784629981024668</v>
      </c>
      <c r="N38" s="32">
        <f t="shared" si="17"/>
        <v>11.342314990512333</v>
      </c>
      <c r="O38" s="32">
        <f t="shared" si="17"/>
        <v>1.5778997940974606</v>
      </c>
      <c r="P38" s="32">
        <f t="shared" si="17"/>
        <v>1.8540322580645165</v>
      </c>
      <c r="Q38" s="32">
        <f t="shared" si="17"/>
        <v>1.9663978494623657</v>
      </c>
      <c r="R38" s="51">
        <f t="shared" si="17"/>
        <v>0.94073518379594911</v>
      </c>
      <c r="S38" s="51">
        <f t="shared" si="17"/>
        <v>0.27833678603137019</v>
      </c>
      <c r="T38" s="51">
        <f t="shared" si="17"/>
        <v>0.49817257269982529</v>
      </c>
      <c r="U38" s="50">
        <f t="shared" si="17"/>
        <v>10.49815668202765</v>
      </c>
      <c r="V38" s="50">
        <f t="shared" si="17"/>
        <v>7.4084386115540282</v>
      </c>
      <c r="W38" s="50">
        <f t="shared" si="17"/>
        <v>8.9892473118279579</v>
      </c>
      <c r="X38" s="52">
        <f>X22/X35</f>
        <v>8.5806451612903221</v>
      </c>
      <c r="Y38" s="52">
        <f t="shared" si="17"/>
        <v>21.1889400921659</v>
      </c>
      <c r="Z38" s="52">
        <f t="shared" si="17"/>
        <v>5.32258064516129</v>
      </c>
      <c r="AA38" s="52">
        <f t="shared" si="17"/>
        <v>1.1725105189340812</v>
      </c>
      <c r="AB38" s="32">
        <f>AB22/AB35</f>
        <v>1.1486260454002386</v>
      </c>
      <c r="AC38" s="32">
        <f t="shared" ref="AC38:AU38" si="18">AC22/AC35</f>
        <v>1.1514316781442551</v>
      </c>
      <c r="AD38" s="32">
        <f t="shared" si="18"/>
        <v>4.6992296581608084</v>
      </c>
      <c r="AE38" s="32">
        <f t="shared" si="18"/>
        <v>4.5572070232748061</v>
      </c>
      <c r="AF38" s="32"/>
      <c r="AG38" s="32">
        <f t="shared" si="18"/>
        <v>3.1990675692536512</v>
      </c>
      <c r="AH38" s="32">
        <f t="shared" si="18"/>
        <v>7.4450821294280614E-2</v>
      </c>
      <c r="AI38" s="32">
        <f t="shared" si="18"/>
        <v>0.18221447253705317</v>
      </c>
      <c r="AJ38" s="32">
        <f t="shared" si="18"/>
        <v>0.16510862409479921</v>
      </c>
      <c r="AK38" s="32">
        <f t="shared" si="18"/>
        <v>9.5691987513007282E-2</v>
      </c>
      <c r="AL38" s="32">
        <f t="shared" si="18"/>
        <v>0.32374640689875434</v>
      </c>
      <c r="AM38" s="32">
        <f t="shared" si="18"/>
        <v>8.1152927120669058E-2</v>
      </c>
      <c r="AN38" s="32">
        <f t="shared" si="18"/>
        <v>0.1071148628278565</v>
      </c>
      <c r="AO38" s="32">
        <f t="shared" si="18"/>
        <v>0.18327591606639523</v>
      </c>
      <c r="AP38" s="32">
        <f t="shared" si="18"/>
        <v>0.16491065212346254</v>
      </c>
      <c r="AS38" s="32">
        <f t="shared" si="18"/>
        <v>6.4121669004207567</v>
      </c>
      <c r="AT38" s="32">
        <f t="shared" si="18"/>
        <v>7.5326563122262042</v>
      </c>
      <c r="AU38" s="32">
        <f t="shared" si="18"/>
        <v>10.780582826866139</v>
      </c>
    </row>
    <row r="39" spans="1:47" s="49" customFormat="1" x14ac:dyDescent="0.25">
      <c r="A39" s="48" t="s">
        <v>72</v>
      </c>
      <c r="C39" s="49" t="e">
        <f>C22/C27</f>
        <v>#DIV/0!</v>
      </c>
      <c r="D39" s="50">
        <f t="shared" ref="D39:AA39" si="19">D22/D27</f>
        <v>3.9605734767025087</v>
      </c>
      <c r="E39" s="50">
        <f>E22/E27</f>
        <v>3.5854838709677419</v>
      </c>
      <c r="F39" s="51">
        <f>F22/F27</f>
        <v>0.65354000837871806</v>
      </c>
      <c r="G39" s="51">
        <f>G22/G27</f>
        <v>1.179435483870968</v>
      </c>
      <c r="H39" s="51">
        <f t="shared" si="19"/>
        <v>1.3289413902771465</v>
      </c>
      <c r="I39" s="51">
        <f t="shared" si="19"/>
        <v>0.85004359197907575</v>
      </c>
      <c r="J39" s="51">
        <f>J22/J27</f>
        <v>0.946930280957336</v>
      </c>
      <c r="K39" s="32">
        <f t="shared" si="19"/>
        <v>3.4495317377731531</v>
      </c>
      <c r="L39" s="32">
        <f t="shared" si="19"/>
        <v>2.1566820276497696</v>
      </c>
      <c r="M39" s="32">
        <f t="shared" si="19"/>
        <v>3.3301707779886147</v>
      </c>
      <c r="N39" s="32">
        <f t="shared" si="19"/>
        <v>14.278033794162829</v>
      </c>
      <c r="O39" s="32">
        <f t="shared" si="19"/>
        <v>5.7661290322580649</v>
      </c>
      <c r="P39" s="32">
        <f t="shared" si="19"/>
        <v>3.0084151472650782</v>
      </c>
      <c r="Q39" s="32">
        <f t="shared" si="19"/>
        <v>2.8407908428720088</v>
      </c>
      <c r="R39" s="51">
        <f t="shared" si="19"/>
        <v>2.3887300939158842</v>
      </c>
      <c r="S39" s="51">
        <f t="shared" si="19"/>
        <v>0.64332844574780057</v>
      </c>
      <c r="T39" s="51">
        <f t="shared" si="19"/>
        <v>1.1648745519713262</v>
      </c>
      <c r="U39" s="50">
        <f t="shared" si="19"/>
        <v>3.4745531822144731</v>
      </c>
      <c r="V39" s="50">
        <f t="shared" si="19"/>
        <v>4.3283410138248843</v>
      </c>
      <c r="W39" s="50">
        <f t="shared" si="19"/>
        <v>3.9505577328911672</v>
      </c>
      <c r="X39" s="52">
        <f>X22/X27</f>
        <v>4.89247311827957</v>
      </c>
      <c r="Y39" s="52">
        <f t="shared" si="19"/>
        <v>6.0168302945301546</v>
      </c>
      <c r="Z39" s="52">
        <f t="shared" si="19"/>
        <v>6.7396313364055302</v>
      </c>
      <c r="AA39" s="52">
        <f t="shared" si="19"/>
        <v>2.3963133640552998</v>
      </c>
      <c r="AB39" s="32">
        <f>AB22/AB27</f>
        <v>2.3461203138622491</v>
      </c>
      <c r="AC39" s="32">
        <f t="shared" ref="AC39:AU39" si="20">AC22/AC27</f>
        <v>2.3320220298977188</v>
      </c>
      <c r="AD39" s="32">
        <f t="shared" si="20"/>
        <v>4.3844487241213281</v>
      </c>
      <c r="AE39" s="32">
        <f t="shared" si="20"/>
        <v>4.3623795559279435</v>
      </c>
      <c r="AF39" s="32">
        <f t="shared" si="20"/>
        <v>1.9320276497695852</v>
      </c>
      <c r="AG39" s="32">
        <f t="shared" si="20"/>
        <v>2.8119341897981016</v>
      </c>
      <c r="AH39" s="32">
        <f t="shared" si="20"/>
        <v>0.26331582895723932</v>
      </c>
      <c r="AI39" s="32">
        <f t="shared" si="20"/>
        <v>0.64186965108624106</v>
      </c>
      <c r="AJ39" s="32">
        <f t="shared" si="20"/>
        <v>0.60387096774193549</v>
      </c>
      <c r="AK39" s="32">
        <f t="shared" si="20"/>
        <v>0.3294930875576037</v>
      </c>
      <c r="AL39" s="32">
        <f t="shared" si="20"/>
        <v>0.92448680351906154</v>
      </c>
      <c r="AM39" s="32">
        <f t="shared" si="20"/>
        <v>0.26378772112382937</v>
      </c>
      <c r="AN39" s="32">
        <f t="shared" si="20"/>
        <v>0.26733870967741935</v>
      </c>
      <c r="AO39" s="32">
        <f t="shared" si="20"/>
        <v>0.32616487455197135</v>
      </c>
      <c r="AP39" s="32">
        <f t="shared" si="20"/>
        <v>0.33947772657450082</v>
      </c>
      <c r="AS39" s="32">
        <f t="shared" si="20"/>
        <v>3.0076679005817026</v>
      </c>
      <c r="AT39" s="32">
        <f t="shared" si="20"/>
        <v>2.9118884580480162</v>
      </c>
      <c r="AU39" s="32">
        <f t="shared" si="20"/>
        <v>3.424501273344652</v>
      </c>
    </row>
    <row r="40" spans="1:47" s="49" customFormat="1" x14ac:dyDescent="0.25">
      <c r="A40" s="48" t="s">
        <v>73</v>
      </c>
      <c r="C40" s="49" t="e">
        <f>C29/C35</f>
        <v>#DIV/0!</v>
      </c>
      <c r="D40" s="50">
        <f t="shared" ref="D40:AA40" si="21">D29/D35</f>
        <v>1.3815483076183466</v>
      </c>
      <c r="E40" s="50">
        <f>E29/E35</f>
        <v>1.5086452912539872</v>
      </c>
      <c r="F40" s="51">
        <f>F29/F35</f>
        <v>0.58993719568132086</v>
      </c>
      <c r="G40" s="51">
        <f>G29/G35</f>
        <v>0.53389103389103387</v>
      </c>
      <c r="H40" s="51">
        <f t="shared" si="21"/>
        <v>0.58257839721254356</v>
      </c>
      <c r="I40" s="51">
        <f t="shared" si="21"/>
        <v>0.63278797811171916</v>
      </c>
      <c r="J40" s="51">
        <f>J29/J35</f>
        <v>0.52061277867729483</v>
      </c>
      <c r="K40" s="32">
        <f t="shared" si="21"/>
        <v>0.98178893178893156</v>
      </c>
      <c r="L40" s="32">
        <f t="shared" si="21"/>
        <v>0.76211926211926206</v>
      </c>
      <c r="M40" s="32">
        <f t="shared" si="21"/>
        <v>0.68828071769248222</v>
      </c>
      <c r="N40" s="32">
        <f t="shared" si="21"/>
        <v>0.7025210084033614</v>
      </c>
      <c r="O40" s="32">
        <f t="shared" si="21"/>
        <v>0.46356691037542092</v>
      </c>
      <c r="P40" s="32">
        <f t="shared" si="21"/>
        <v>0.68590733590733588</v>
      </c>
      <c r="Q40" s="32">
        <f t="shared" si="21"/>
        <v>0.75651544401544391</v>
      </c>
      <c r="R40" s="51">
        <f t="shared" si="21"/>
        <v>0.64931310047589119</v>
      </c>
      <c r="S40" s="51">
        <f t="shared" si="21"/>
        <v>0.70330487761680405</v>
      </c>
      <c r="T40" s="51">
        <f t="shared" si="21"/>
        <v>0.72347224071362015</v>
      </c>
      <c r="U40" s="50">
        <f t="shared" si="21"/>
        <v>2.21334804191947</v>
      </c>
      <c r="V40" s="50">
        <f t="shared" si="21"/>
        <v>1.3807125974426353</v>
      </c>
      <c r="W40" s="50">
        <f t="shared" si="21"/>
        <v>1.7291781577495862</v>
      </c>
      <c r="X40" s="52">
        <f>X29/X35</f>
        <v>2.1274131274131274</v>
      </c>
      <c r="Y40" s="52">
        <f t="shared" si="21"/>
        <v>2.8819635962493102</v>
      </c>
      <c r="Z40" s="52">
        <f t="shared" si="21"/>
        <v>0.93436293436293427</v>
      </c>
      <c r="AA40" s="52">
        <f t="shared" si="21"/>
        <v>0.84203458116501573</v>
      </c>
      <c r="AB40" s="32">
        <f>AB29/AB35</f>
        <v>0.53796653796653793</v>
      </c>
      <c r="AC40" s="32">
        <f t="shared" ref="AC40:AU40" si="22">AC29/AC35</f>
        <v>0.5349442540453776</v>
      </c>
      <c r="AD40" s="32">
        <f t="shared" si="22"/>
        <v>0.80694980694980689</v>
      </c>
      <c r="AE40" s="32">
        <f t="shared" si="22"/>
        <v>0.78652069791310286</v>
      </c>
      <c r="AF40" s="32"/>
      <c r="AG40" s="32">
        <f t="shared" si="22"/>
        <v>1.0112058562899509</v>
      </c>
      <c r="AH40" s="32">
        <f t="shared" si="22"/>
        <v>0.47030816969467276</v>
      </c>
      <c r="AI40" s="32">
        <f t="shared" si="22"/>
        <v>0.47980799332150681</v>
      </c>
      <c r="AJ40" s="32">
        <f t="shared" si="22"/>
        <v>0.46111417539988969</v>
      </c>
      <c r="AK40" s="32">
        <f t="shared" si="22"/>
        <v>0.41649022294183585</v>
      </c>
      <c r="AL40" s="32">
        <f t="shared" si="22"/>
        <v>0.50733973011200728</v>
      </c>
      <c r="AM40" s="32">
        <f t="shared" si="22"/>
        <v>0.39973902473902473</v>
      </c>
      <c r="AN40" s="32">
        <f t="shared" si="22"/>
        <v>0</v>
      </c>
      <c r="AO40" s="32">
        <f t="shared" si="22"/>
        <v>0</v>
      </c>
      <c r="AP40" s="32">
        <f t="shared" si="22"/>
        <v>0</v>
      </c>
      <c r="AS40" s="32">
        <f t="shared" si="22"/>
        <v>0</v>
      </c>
      <c r="AT40" s="32">
        <f t="shared" si="22"/>
        <v>0</v>
      </c>
      <c r="AU40" s="32">
        <f t="shared" si="22"/>
        <v>0</v>
      </c>
    </row>
    <row r="41" spans="1:47" x14ac:dyDescent="0.25">
      <c r="A41" s="48" t="s">
        <v>74</v>
      </c>
      <c r="C41">
        <f>0.0735*SQRT(C29*C27)</f>
        <v>0</v>
      </c>
      <c r="D41" s="50">
        <f t="shared" ref="D41:AA41" si="23">0.0735*SQRT(D29*D27)</f>
        <v>1.5279984287045028</v>
      </c>
      <c r="E41" s="50">
        <f>0.0735*SQRT(E29*E27)</f>
        <v>1.6609309830027192</v>
      </c>
      <c r="F41" s="51">
        <f>0.0735*SQRT(F29*F27)</f>
        <v>0.73956260434526278</v>
      </c>
      <c r="G41" s="51">
        <f>0.0735*SQRT(G29*G27)</f>
        <v>0.36667597031343852</v>
      </c>
      <c r="H41" s="51">
        <f t="shared" si="23"/>
        <v>0.3624419436258689</v>
      </c>
      <c r="I41" s="51">
        <f t="shared" si="23"/>
        <v>0.53000979512565638</v>
      </c>
      <c r="J41" s="51">
        <f>0.0735*SQRT(J29*J27)</f>
        <v>0.42801511791520186</v>
      </c>
      <c r="K41" s="32">
        <f t="shared" si="23"/>
        <v>0.25477968275776697</v>
      </c>
      <c r="L41" s="32">
        <f t="shared" si="23"/>
        <v>0.16335041291880043</v>
      </c>
      <c r="M41" s="32">
        <f t="shared" si="23"/>
        <v>8.3941610823460064E-2</v>
      </c>
      <c r="N41" s="32">
        <f t="shared" si="23"/>
        <v>0.24779075725915273</v>
      </c>
      <c r="O41" s="32">
        <f t="shared" si="23"/>
        <v>6.7472565072182508E-2</v>
      </c>
      <c r="P41" s="32">
        <f t="shared" si="23"/>
        <v>0.1027045310875416</v>
      </c>
      <c r="Q41" s="32">
        <f t="shared" si="23"/>
        <v>0.14512757148619576</v>
      </c>
      <c r="R41" s="51">
        <f t="shared" si="23"/>
        <v>0.38234617387074327</v>
      </c>
      <c r="S41" s="51">
        <f t="shared" si="23"/>
        <v>0.42290058695266242</v>
      </c>
      <c r="T41" s="51">
        <f t="shared" si="23"/>
        <v>0.39709859896163985</v>
      </c>
      <c r="U41" s="50">
        <f t="shared" si="23"/>
        <v>1.909819161797585</v>
      </c>
      <c r="V41" s="50">
        <f t="shared" si="23"/>
        <v>1.4218410658832499</v>
      </c>
      <c r="W41" s="50">
        <f t="shared" si="23"/>
        <v>1.7578990129438434</v>
      </c>
      <c r="X41" s="52">
        <f>0.0735*SQRT(X29*X27)</f>
        <v>7.4723189797780254E-2</v>
      </c>
      <c r="Y41" s="52">
        <f t="shared" si="23"/>
        <v>7.8424918077533087E-2</v>
      </c>
      <c r="Z41" s="52">
        <f t="shared" si="23"/>
        <v>5.7397834754557023E-2</v>
      </c>
      <c r="AA41" s="52">
        <f t="shared" si="23"/>
        <v>0.10383658999619266</v>
      </c>
      <c r="AB41" s="32">
        <f>0.0735*SQRT(AB29*AB27)</f>
        <v>0.14619007648106097</v>
      </c>
      <c r="AC41" s="32">
        <f t="shared" ref="AC41:AU41" si="24">0.0735*SQRT(AC29*AC27)</f>
        <v>0.16085630394781086</v>
      </c>
      <c r="AD41" s="32">
        <f t="shared" si="24"/>
        <v>0.21912652626150608</v>
      </c>
      <c r="AE41" s="32">
        <f t="shared" si="24"/>
        <v>0.25183197794232787</v>
      </c>
      <c r="AF41" s="32">
        <f t="shared" si="24"/>
        <v>0.10526888648379663</v>
      </c>
      <c r="AG41" s="32">
        <f t="shared" si="24"/>
        <v>0.1316512713575044</v>
      </c>
      <c r="AH41" s="32">
        <f t="shared" si="24"/>
        <v>0.20903363932645472</v>
      </c>
      <c r="AI41" s="32">
        <f t="shared" si="24"/>
        <v>0.24011236974373082</v>
      </c>
      <c r="AJ41" s="32">
        <f t="shared" si="24"/>
        <v>0.1223725948693251</v>
      </c>
      <c r="AK41" s="32">
        <f t="shared" si="24"/>
        <v>0.18957880878443331</v>
      </c>
      <c r="AL41" s="32">
        <f t="shared" si="24"/>
        <v>0.29942908253503941</v>
      </c>
      <c r="AM41" s="32">
        <f t="shared" si="24"/>
        <v>0.26638384603866921</v>
      </c>
      <c r="AN41" s="32">
        <f t="shared" si="24"/>
        <v>0</v>
      </c>
      <c r="AO41" s="32">
        <f t="shared" si="24"/>
        <v>0</v>
      </c>
      <c r="AP41" s="32">
        <f t="shared" si="24"/>
        <v>0</v>
      </c>
      <c r="AS41" s="32">
        <f t="shared" si="24"/>
        <v>0</v>
      </c>
      <c r="AT41" s="32">
        <f t="shared" si="24"/>
        <v>0</v>
      </c>
      <c r="AU41" s="32">
        <f t="shared" si="24"/>
        <v>0</v>
      </c>
    </row>
    <row r="42" spans="1:47" x14ac:dyDescent="0.25">
      <c r="A42" s="48" t="s">
        <v>75</v>
      </c>
      <c r="C42" s="53">
        <f>POWER((C27*C27*C30),0.3333333333)</f>
        <v>0</v>
      </c>
      <c r="D42" s="50">
        <f t="shared" ref="D42:AM42" si="25">D11/D41</f>
        <v>0.67356942034202638</v>
      </c>
      <c r="E42" s="50">
        <f>E11/E41</f>
        <v>0.68531584642670573</v>
      </c>
      <c r="F42" s="51">
        <f>F11/F41</f>
        <v>0.80984734369928335</v>
      </c>
      <c r="G42" s="51">
        <f>G11/G41</f>
        <v>0.89602569105796193</v>
      </c>
      <c r="H42" s="51">
        <f t="shared" si="25"/>
        <v>0.77552028959216512</v>
      </c>
      <c r="I42" s="51">
        <f t="shared" si="25"/>
        <v>0.92382129804603097</v>
      </c>
      <c r="J42" s="51">
        <f>J11/J41</f>
        <v>0.70183724953409932</v>
      </c>
      <c r="K42" s="32">
        <f t="shared" si="25"/>
        <v>0.77262987209205336</v>
      </c>
      <c r="L42" s="32">
        <f t="shared" si="25"/>
        <v>0.72370360903582565</v>
      </c>
      <c r="M42" s="32">
        <f t="shared" si="25"/>
        <v>1.514778297077171</v>
      </c>
      <c r="N42" s="32">
        <f t="shared" si="25"/>
        <v>1.1195248105516724</v>
      </c>
      <c r="O42" s="32">
        <f t="shared" si="25"/>
        <v>1.1890644186300294</v>
      </c>
      <c r="P42" s="32">
        <f t="shared" si="25"/>
        <v>0.98405411450774138</v>
      </c>
      <c r="Q42" s="32">
        <f t="shared" si="25"/>
        <v>0.73677563307297167</v>
      </c>
      <c r="R42" s="51">
        <f t="shared" si="25"/>
        <v>0.88924650810012063</v>
      </c>
      <c r="S42" s="51">
        <f t="shared" si="25"/>
        <v>0.8985563314967342</v>
      </c>
      <c r="T42" s="51">
        <f t="shared" si="25"/>
        <v>1.0324891628227739</v>
      </c>
      <c r="U42" s="50">
        <f t="shared" si="25"/>
        <v>0.76970638341296527</v>
      </c>
      <c r="V42" s="50">
        <f t="shared" si="25"/>
        <v>0.70331348840230501</v>
      </c>
      <c r="W42" s="50">
        <f t="shared" si="25"/>
        <v>0.70538750569263342</v>
      </c>
      <c r="X42" s="52">
        <f>X11/X41</f>
        <v>1.3382726335776773</v>
      </c>
      <c r="Y42" s="52">
        <f t="shared" si="25"/>
        <v>0.89257345389632448</v>
      </c>
      <c r="Z42" s="52">
        <f t="shared" si="25"/>
        <v>1.9164485989825026</v>
      </c>
      <c r="AA42" s="52">
        <f t="shared" si="25"/>
        <v>1.2519671534356691</v>
      </c>
      <c r="AB42" s="32">
        <f t="shared" si="25"/>
        <v>0.95765734152370541</v>
      </c>
      <c r="AC42" s="32">
        <f t="shared" si="25"/>
        <v>0.93250930376136731</v>
      </c>
      <c r="AD42" s="32">
        <f t="shared" si="25"/>
        <v>0.86707895772168442</v>
      </c>
      <c r="AE42" s="32">
        <f t="shared" si="25"/>
        <v>0.87359834838124606</v>
      </c>
      <c r="AF42" s="32">
        <f t="shared" si="25"/>
        <v>0.94994830229720695</v>
      </c>
      <c r="AG42" s="32">
        <f t="shared" si="25"/>
        <v>0.75516119110238111</v>
      </c>
      <c r="AH42" s="32">
        <f t="shared" si="25"/>
        <v>0.86110542102215459</v>
      </c>
      <c r="AI42" s="32">
        <f t="shared" si="25"/>
        <v>0.99953201184990692</v>
      </c>
      <c r="AJ42" s="32">
        <f t="shared" si="25"/>
        <v>1.1440469996529716</v>
      </c>
      <c r="AK42" s="32">
        <f t="shared" si="25"/>
        <v>0.68573065119224741</v>
      </c>
      <c r="AL42" s="32">
        <f t="shared" si="25"/>
        <v>1.0019066867524258</v>
      </c>
      <c r="AM42" s="32">
        <f t="shared" si="25"/>
        <v>0.93849534691269954</v>
      </c>
      <c r="AN42" s="32"/>
      <c r="AO42" s="32"/>
      <c r="AP42" s="32"/>
      <c r="AS42" s="32"/>
      <c r="AT42" s="32"/>
      <c r="AU42" s="32"/>
    </row>
    <row r="43" spans="1:47" x14ac:dyDescent="0.25">
      <c r="A43" s="48"/>
      <c r="C43" s="49"/>
      <c r="D43" s="50"/>
      <c r="E43" s="50"/>
      <c r="F43" s="51"/>
      <c r="G43" s="51"/>
      <c r="H43" s="51"/>
      <c r="I43" s="51"/>
      <c r="J43" s="51"/>
      <c r="K43" s="32"/>
      <c r="L43" s="32"/>
      <c r="M43" s="32"/>
      <c r="N43" s="32"/>
      <c r="O43" s="32"/>
      <c r="P43" s="32"/>
      <c r="Q43" s="32"/>
      <c r="R43" s="44"/>
      <c r="S43" s="44"/>
      <c r="T43" s="44"/>
      <c r="U43" s="38"/>
      <c r="V43" s="38"/>
      <c r="W43" s="38"/>
      <c r="X43" s="39"/>
      <c r="Y43" s="39"/>
      <c r="Z43" s="39"/>
      <c r="AA43" s="3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Rogers Chemical Engineering Pty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Aver</dc:creator>
  <cp:lastModifiedBy>Robyn Aver</cp:lastModifiedBy>
  <dcterms:created xsi:type="dcterms:W3CDTF">2012-09-27T05:36:29Z</dcterms:created>
  <dcterms:modified xsi:type="dcterms:W3CDTF">2012-09-27T05:38:28Z</dcterms:modified>
</cp:coreProperties>
</file>